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nie\China\operation\FSC\"/>
    </mc:Choice>
  </mc:AlternateContent>
  <xr:revisionPtr revIDLastSave="0" documentId="8_{48F19C5A-9F4E-432B-BA6F-1DA8171C7349}" xr6:coauthVersionLast="47" xr6:coauthVersionMax="47" xr10:uidLastSave="{00000000-0000-0000-0000-000000000000}"/>
  <bookViews>
    <workbookView xWindow="28680" yWindow="855" windowWidth="29040" windowHeight="15840" xr2:uid="{00000000-000D-0000-FFFF-FFFF00000000}"/>
  </bookViews>
  <sheets>
    <sheet name="AAF Calculator" sheetId="16" r:id="rId1"/>
    <sheet name="Background" sheetId="15" state="hidden" r:id="rId2"/>
  </sheets>
  <definedNames>
    <definedName name="class">Background!$N$34:$N$40</definedName>
    <definedName name="FSC_rates">Background!$O$34:$R$40</definedName>
    <definedName name="minimum">Background!$L$34:$L$40</definedName>
    <definedName name="type">Background!$O$33:$R$33</definedName>
    <definedName name="type_until_July">Background!$N$12:$R$12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15" l="1"/>
  <c r="P42" i="15"/>
  <c r="P43" i="15" s="1"/>
  <c r="O42" i="15"/>
  <c r="O43" i="15" s="1"/>
  <c r="M25" i="15" l="1"/>
  <c r="M6" i="15" s="1"/>
  <c r="M42" i="15"/>
  <c r="M3" i="15" l="1"/>
  <c r="L3" i="15"/>
  <c r="M43" i="15"/>
  <c r="E20" i="16" s="1"/>
  <c r="M47" i="15" l="1" a="1"/>
  <c r="M47" i="15" s="1"/>
  <c r="M48" i="15" a="1"/>
  <c r="M48" i="15" s="1"/>
  <c r="M45" i="15" a="1"/>
  <c r="M45" i="15" s="1"/>
  <c r="M46" i="15" s="1"/>
  <c r="M7" i="15" l="1"/>
  <c r="N3" i="15" s="1"/>
  <c r="O3" i="15" l="1"/>
  <c r="P3" i="15" s="1"/>
  <c r="E19" i="16" s="1"/>
</calcChain>
</file>

<file path=xl/sharedStrings.xml><?xml version="1.0" encoding="utf-8"?>
<sst xmlns="http://schemas.openxmlformats.org/spreadsheetml/2006/main" count="159" uniqueCount="108">
  <si>
    <t>Rates are in US $</t>
  </si>
  <si>
    <t>Column 1</t>
  </si>
  <si>
    <t>Column 2</t>
  </si>
  <si>
    <t>Column 3</t>
  </si>
  <si>
    <t>Column 4</t>
  </si>
  <si>
    <t>Column 5</t>
  </si>
  <si>
    <t>Column 6</t>
  </si>
  <si>
    <t xml:space="preserve">Fixed fee for Group cert. See 3.2.2, 3.3.2, 3.3.3, </t>
  </si>
  <si>
    <t xml:space="preserve">Class </t>
  </si>
  <si>
    <t>Annual Turnover</t>
  </si>
  <si>
    <t>Single COC</t>
  </si>
  <si>
    <t>Multi-site COC</t>
  </si>
  <si>
    <t>Trader single</t>
  </si>
  <si>
    <t>Class 1</t>
  </si>
  <si>
    <t>&lt; 200,000</t>
  </si>
  <si>
    <t>Class 2</t>
  </si>
  <si>
    <t>200,000 – 1,000,000</t>
  </si>
  <si>
    <t>Class 3</t>
  </si>
  <si>
    <t>&gt; 1 – 5 Million</t>
  </si>
  <si>
    <t>Class 4</t>
  </si>
  <si>
    <t>&gt; 5 – 25 Million</t>
  </si>
  <si>
    <t>Class 5</t>
  </si>
  <si>
    <t>&gt; 25 – 100 Million</t>
  </si>
  <si>
    <t>Class 6</t>
  </si>
  <si>
    <t>&gt; 100 – 500 Million</t>
  </si>
  <si>
    <t>Class 7</t>
  </si>
  <si>
    <t>&gt; 500 – 1,000 Million</t>
  </si>
  <si>
    <t>Class 8</t>
  </si>
  <si>
    <t>&gt; 1,000 – 2,000 Million</t>
  </si>
  <si>
    <t>Class 9</t>
  </si>
  <si>
    <t>&gt; 2,000 – 3,000 Million</t>
  </si>
  <si>
    <t>Class 10</t>
  </si>
  <si>
    <t>&gt; 3,000 – 5,000 Million</t>
  </si>
  <si>
    <t>Class 10+</t>
  </si>
  <si>
    <t>&gt; 5,000 Million</t>
  </si>
  <si>
    <t>Based on FSC-POL-20-005 V2-9 (effective Jan 1, 2021)</t>
  </si>
  <si>
    <t>&lt; 1000000</t>
  </si>
  <si>
    <t>&gt; 500 – 2,000 Million</t>
  </si>
  <si>
    <t>&gt;  2,000 Million</t>
  </si>
  <si>
    <t>Forest Products Turnover</t>
  </si>
  <si>
    <t xml:space="preserve">Processor Base </t>
  </si>
  <si>
    <t>Processor Variable</t>
  </si>
  <si>
    <t>Trader Base</t>
  </si>
  <si>
    <t>Trader Variable</t>
  </si>
  <si>
    <t>minimum</t>
  </si>
  <si>
    <t>maximum</t>
  </si>
  <si>
    <t>class</t>
  </si>
  <si>
    <t>processor base</t>
  </si>
  <si>
    <t>trader base</t>
  </si>
  <si>
    <t>processor variable</t>
  </si>
  <si>
    <t>trader variable</t>
  </si>
  <si>
    <t>Minimum turnover</t>
  </si>
  <si>
    <t>Excess turnover</t>
  </si>
  <si>
    <t>Base rate</t>
  </si>
  <si>
    <t>Variable rate</t>
  </si>
  <si>
    <t>This is for checking calculations</t>
  </si>
  <si>
    <t>processor single</t>
  </si>
  <si>
    <t>trader single</t>
  </si>
  <si>
    <t>processor multi-site</t>
  </si>
  <si>
    <t>trader multi-site</t>
  </si>
  <si>
    <t>AAF in $USD before July 1, 2022</t>
  </si>
  <si>
    <t>AAF calculator before July 1, 2022, do not modify</t>
  </si>
  <si>
    <t>Trader multi-site</t>
  </si>
  <si>
    <t>TOTAL USD</t>
  </si>
  <si>
    <t xml:space="preserve"> AAF payment to FSC</t>
  </si>
  <si>
    <t>Based on FSC-POL-20-005 V3-0 (effective Jan 1, 2022)</t>
  </si>
  <si>
    <t>YYYY-MM-DD</t>
  </si>
  <si>
    <t>Q1</t>
  </si>
  <si>
    <t>Q2</t>
  </si>
  <si>
    <t>Q3</t>
  </si>
  <si>
    <t>Q4</t>
  </si>
  <si>
    <t>AAF calculator after July 1, 2022, do not modify</t>
  </si>
  <si>
    <r>
      <t>Doc ID: 10446 / Issue Date: Jan. 2022         © SAI Global Pty Limited Copyright 2022 -</t>
    </r>
    <r>
      <rPr>
        <sz val="9"/>
        <color indexed="8"/>
        <rFont val="Times New Roman"/>
        <family val="1"/>
      </rPr>
      <t xml:space="preserve"> </t>
    </r>
    <r>
      <rPr>
        <b/>
        <sz val="8"/>
        <color indexed="8"/>
        <rFont val="Arial"/>
        <family val="2"/>
      </rPr>
      <t xml:space="preserve">ABN 67 050 611 642    </t>
    </r>
  </si>
  <si>
    <t>CAD</t>
  </si>
  <si>
    <t>EUR</t>
  </si>
  <si>
    <t>JPY</t>
  </si>
  <si>
    <t>CNY</t>
  </si>
  <si>
    <t>AUD</t>
  </si>
  <si>
    <t>CHF</t>
  </si>
  <si>
    <t>NZD</t>
  </si>
  <si>
    <t>MXN</t>
  </si>
  <si>
    <t>USD</t>
  </si>
  <si>
    <t>AAF in $USD after July 1, 2022</t>
  </si>
  <si>
    <t>trader single</t>
    <phoneticPr fontId="13" type="noConversion"/>
  </si>
  <si>
    <t>http://www.safe.gov.cn/safe/rmbhlzjj/index.html</t>
    <phoneticPr fontId="19" type="noConversion"/>
  </si>
  <si>
    <t>https://www.oanda.com/currency-converter/en/?from=EUR&amp;to=USD&amp;amount=1</t>
    <phoneticPr fontId="19" type="noConversion"/>
  </si>
  <si>
    <t>YYYY-MM-DD</t>
    <phoneticPr fontId="19" type="noConversion"/>
  </si>
  <si>
    <r>
      <t xml:space="preserve">FSC CoC Cetificate Code                                          </t>
    </r>
    <r>
      <rPr>
        <b/>
        <sz val="14"/>
        <color theme="1"/>
        <rFont val="宋体"/>
        <family val="2"/>
      </rPr>
      <t>证书号码：</t>
    </r>
    <phoneticPr fontId="19" type="noConversion"/>
  </si>
  <si>
    <r>
      <t xml:space="preserve">Organization type and certificate type
</t>
    </r>
    <r>
      <rPr>
        <b/>
        <sz val="11"/>
        <color theme="1"/>
        <rFont val="宋体"/>
        <family val="2"/>
      </rPr>
      <t>组织类型及证书类型</t>
    </r>
  </si>
  <si>
    <r>
      <t xml:space="preserve">Sart Date  </t>
    </r>
    <r>
      <rPr>
        <b/>
        <sz val="11"/>
        <color theme="1"/>
        <rFont val="宋体"/>
        <family val="2"/>
      </rPr>
      <t>起始日期</t>
    </r>
    <phoneticPr fontId="19" type="noConversion"/>
  </si>
  <si>
    <r>
      <t xml:space="preserve">End Date </t>
    </r>
    <r>
      <rPr>
        <b/>
        <sz val="11"/>
        <color theme="1"/>
        <rFont val="宋体"/>
        <family val="2"/>
      </rPr>
      <t>截止日期</t>
    </r>
    <phoneticPr fontId="19" type="noConversion"/>
  </si>
  <si>
    <r>
      <t xml:space="preserve">Information requried </t>
    </r>
    <r>
      <rPr>
        <b/>
        <sz val="11"/>
        <color theme="1"/>
        <rFont val="宋体"/>
        <family val="2"/>
      </rPr>
      <t>必要信息</t>
    </r>
    <phoneticPr fontId="19" type="noConversion"/>
  </si>
  <si>
    <r>
      <t xml:space="preserve">Amount </t>
    </r>
    <r>
      <rPr>
        <b/>
        <sz val="11"/>
        <color theme="1"/>
        <rFont val="宋体"/>
        <family val="2"/>
      </rPr>
      <t>金额</t>
    </r>
    <phoneticPr fontId="19" type="noConversion"/>
  </si>
  <si>
    <r>
      <t xml:space="preserve">Currency </t>
    </r>
    <r>
      <rPr>
        <b/>
        <sz val="11"/>
        <color theme="1"/>
        <rFont val="宋体"/>
        <family val="2"/>
      </rPr>
      <t>币种</t>
    </r>
    <phoneticPr fontId="19" type="noConversion"/>
  </si>
  <si>
    <r>
      <t xml:space="preserve">Forest product turnover $USD </t>
    </r>
    <r>
      <rPr>
        <sz val="11"/>
        <color theme="1"/>
        <rFont val="宋体"/>
        <family val="2"/>
      </rPr>
      <t>林产品营业额（美元）</t>
    </r>
    <phoneticPr fontId="19" type="noConversion"/>
  </si>
  <si>
    <r>
      <t xml:space="preserve">AAF </t>
    </r>
    <r>
      <rPr>
        <b/>
        <sz val="11"/>
        <color theme="1"/>
        <rFont val="宋体"/>
        <family val="2"/>
      </rPr>
      <t>年度管理费</t>
    </r>
    <phoneticPr fontId="19" type="noConversion"/>
  </si>
  <si>
    <r>
      <t xml:space="preserve">Class </t>
    </r>
    <r>
      <rPr>
        <b/>
        <sz val="11"/>
        <color theme="1"/>
        <rFont val="宋体"/>
        <family val="2"/>
      </rPr>
      <t>级别</t>
    </r>
    <phoneticPr fontId="19" type="noConversion"/>
  </si>
  <si>
    <r>
      <t>Enter amount into cell E18/</t>
    </r>
    <r>
      <rPr>
        <sz val="11"/>
        <color theme="1"/>
        <rFont val="宋体"/>
        <family val="2"/>
      </rPr>
      <t>在单元格</t>
    </r>
    <r>
      <rPr>
        <sz val="11"/>
        <color theme="1"/>
        <rFont val="Arial"/>
        <family val="2"/>
      </rPr>
      <t>E18</t>
    </r>
    <r>
      <rPr>
        <sz val="11"/>
        <color theme="1"/>
        <rFont val="宋体"/>
        <family val="2"/>
      </rPr>
      <t>中输入金额</t>
    </r>
    <r>
      <rPr>
        <sz val="11"/>
        <color theme="1"/>
        <rFont val="Arial"/>
        <family val="2"/>
      </rPr>
      <t>:</t>
    </r>
    <phoneticPr fontId="19" type="noConversion"/>
  </si>
  <si>
    <r>
      <t xml:space="preserve">Forest product turnover (FPT) in client currency                                      
</t>
    </r>
    <r>
      <rPr>
        <sz val="11"/>
        <color theme="1"/>
        <rFont val="宋体"/>
        <family val="2"/>
      </rPr>
      <t>林产品营业额（</t>
    </r>
    <r>
      <rPr>
        <sz val="11"/>
        <color theme="1"/>
        <rFont val="Arial"/>
        <family val="2"/>
      </rPr>
      <t>FPT</t>
    </r>
    <r>
      <rPr>
        <sz val="11"/>
        <color theme="1"/>
        <rFont val="宋体"/>
        <family val="2"/>
      </rPr>
      <t>）</t>
    </r>
    <r>
      <rPr>
        <sz val="11"/>
        <color theme="1"/>
        <rFont val="Arial"/>
        <family val="2"/>
      </rPr>
      <t>-</t>
    </r>
    <r>
      <rPr>
        <sz val="11"/>
        <color theme="1"/>
        <rFont val="宋体"/>
        <family val="2"/>
      </rPr>
      <t>以客户方币种为准</t>
    </r>
    <phoneticPr fontId="19" type="noConversion"/>
  </si>
  <si>
    <r>
      <t xml:space="preserve">Total Revenue in client currency (may differ from the FPT)                              
</t>
    </r>
    <r>
      <rPr>
        <sz val="11"/>
        <color theme="1"/>
        <rFont val="宋体"/>
        <family val="2"/>
      </rPr>
      <t>总年收入</t>
    </r>
    <r>
      <rPr>
        <sz val="11"/>
        <color theme="1"/>
        <rFont val="Arial"/>
        <family val="2"/>
      </rPr>
      <t xml:space="preserve"> (</t>
    </r>
    <r>
      <rPr>
        <sz val="11"/>
        <color theme="1"/>
        <rFont val="宋体"/>
        <family val="2"/>
      </rPr>
      <t>可能与林产品营业额不同）</t>
    </r>
    <r>
      <rPr>
        <sz val="11"/>
        <color theme="1"/>
        <rFont val="Arial"/>
        <family val="2"/>
      </rPr>
      <t>-</t>
    </r>
    <r>
      <rPr>
        <sz val="11"/>
        <color theme="1"/>
        <rFont val="宋体"/>
        <family val="2"/>
      </rPr>
      <t>以客户方币种为准</t>
    </r>
    <phoneticPr fontId="19" type="noConversion"/>
  </si>
  <si>
    <r>
      <t xml:space="preserve">Use the exchange rate on the end date of the fiscal year (D9) and calculate the FPT in USD at this link:                                
</t>
    </r>
    <r>
      <rPr>
        <b/>
        <sz val="11"/>
        <color theme="1"/>
        <rFont val="宋体"/>
        <family val="2"/>
      </rPr>
      <t>使用财年截至日期（</t>
    </r>
    <r>
      <rPr>
        <b/>
        <sz val="11"/>
        <color theme="1"/>
        <rFont val="Arial"/>
        <family val="2"/>
      </rPr>
      <t>D9)</t>
    </r>
    <r>
      <rPr>
        <b/>
        <sz val="11"/>
        <color theme="1"/>
        <rFont val="宋体"/>
        <family val="2"/>
      </rPr>
      <t>的汇率</t>
    </r>
    <r>
      <rPr>
        <b/>
        <sz val="11"/>
        <color theme="1"/>
        <rFont val="Arial"/>
        <family val="2"/>
      </rPr>
      <t>,</t>
    </r>
    <r>
      <rPr>
        <b/>
        <sz val="11"/>
        <color theme="1"/>
        <rFont val="宋体"/>
        <family val="2"/>
      </rPr>
      <t>并以美元计算，汇率可参见右侧链接：</t>
    </r>
    <phoneticPr fontId="19" type="noConversion"/>
  </si>
  <si>
    <r>
      <t xml:space="preserve">If it is not possible to access Oanda in a specific country due to internet restrictions, the figure from the National Bank shall instead be used. For example, for Chinese CHs, this website shall be used: 
</t>
    </r>
    <r>
      <rPr>
        <b/>
        <sz val="11"/>
        <color theme="1"/>
        <rFont val="宋体"/>
        <family val="2"/>
      </rPr>
      <t>如果由于互联网限制，在某些国家无法访问</t>
    </r>
    <r>
      <rPr>
        <b/>
        <sz val="11"/>
        <color theme="1"/>
        <rFont val="Arial"/>
        <family val="2"/>
      </rPr>
      <t>Oanda</t>
    </r>
    <r>
      <rPr>
        <b/>
        <sz val="11"/>
        <color theme="1"/>
        <rFont val="宋体"/>
        <family val="2"/>
      </rPr>
      <t>，则应参考国家银行的数值。例如，对于中国证书持有者，可参见右侧网站链接</t>
    </r>
    <r>
      <rPr>
        <b/>
        <sz val="11"/>
        <color theme="1"/>
        <rFont val="Arial"/>
        <family val="2"/>
      </rPr>
      <t>:</t>
    </r>
    <phoneticPr fontId="19" type="noConversion"/>
  </si>
  <si>
    <r>
      <t xml:space="preserve">Company Name                            
</t>
    </r>
    <r>
      <rPr>
        <b/>
        <sz val="14"/>
        <color theme="1"/>
        <rFont val="宋体"/>
        <family val="2"/>
      </rPr>
      <t>公司名称</t>
    </r>
    <r>
      <rPr>
        <b/>
        <sz val="14"/>
        <color theme="1"/>
        <rFont val="Arial"/>
        <family val="2"/>
      </rPr>
      <t>:</t>
    </r>
    <phoneticPr fontId="19" type="noConversion"/>
  </si>
  <si>
    <r>
      <t xml:space="preserve">Date of Calculation  (yyyy-mm-dd)    
</t>
    </r>
    <r>
      <rPr>
        <b/>
        <sz val="14"/>
        <color theme="1"/>
        <rFont val="宋体"/>
        <family val="2"/>
      </rPr>
      <t>认证日期（年</t>
    </r>
    <r>
      <rPr>
        <b/>
        <sz val="14"/>
        <color theme="1"/>
        <rFont val="Arial"/>
        <family val="2"/>
      </rPr>
      <t>-</t>
    </r>
    <r>
      <rPr>
        <b/>
        <sz val="14"/>
        <color theme="1"/>
        <rFont val="宋体"/>
        <family val="2"/>
      </rPr>
      <t>月</t>
    </r>
    <r>
      <rPr>
        <b/>
        <sz val="14"/>
        <color theme="1"/>
        <rFont val="Arial"/>
        <family val="2"/>
      </rPr>
      <t>-</t>
    </r>
    <r>
      <rPr>
        <b/>
        <sz val="14"/>
        <color theme="1"/>
        <rFont val="宋体"/>
        <family val="2"/>
      </rPr>
      <t>日）</t>
    </r>
    <r>
      <rPr>
        <b/>
        <sz val="14"/>
        <color theme="1"/>
        <rFont val="Arial"/>
        <family val="2"/>
      </rPr>
      <t>:</t>
    </r>
    <phoneticPr fontId="19" type="noConversion"/>
  </si>
  <si>
    <r>
      <t xml:space="preserve">Completed By                            
</t>
    </r>
    <r>
      <rPr>
        <b/>
        <sz val="14"/>
        <color theme="1"/>
        <rFont val="宋体"/>
        <family val="2"/>
      </rPr>
      <t>填表人</t>
    </r>
    <r>
      <rPr>
        <b/>
        <sz val="14"/>
        <color theme="1"/>
        <rFont val="Arial"/>
        <family val="2"/>
      </rPr>
      <t>:</t>
    </r>
    <phoneticPr fontId="19" type="noConversion"/>
  </si>
  <si>
    <r>
      <t xml:space="preserve">Enter certificate holder information in yellow boxes (#1 to #5)                            
</t>
    </r>
    <r>
      <rPr>
        <b/>
        <sz val="22"/>
        <color theme="1"/>
        <rFont val="宋体"/>
        <family val="2"/>
      </rPr>
      <t>在如下序号</t>
    </r>
    <r>
      <rPr>
        <b/>
        <sz val="22"/>
        <color theme="1"/>
        <rFont val="Arial"/>
        <family val="2"/>
      </rPr>
      <t>1-5</t>
    </r>
    <r>
      <rPr>
        <b/>
        <sz val="22"/>
        <color theme="1"/>
        <rFont val="宋体"/>
        <family val="2"/>
      </rPr>
      <t>黄色栏处填写证书持有者信息</t>
    </r>
    <phoneticPr fontId="19" type="noConversion"/>
  </si>
  <si>
    <r>
      <t>FSC Annual Administration Fee (AAF) Calculator for Chain of Custody 
FSC</t>
    </r>
    <r>
      <rPr>
        <b/>
        <sz val="26"/>
        <color theme="1"/>
        <rFont val="宋体"/>
        <family val="2"/>
      </rPr>
      <t>年度管理费（</t>
    </r>
    <r>
      <rPr>
        <b/>
        <sz val="26"/>
        <color theme="1"/>
        <rFont val="Arial"/>
        <family val="2"/>
      </rPr>
      <t>AAF</t>
    </r>
    <r>
      <rPr>
        <b/>
        <sz val="26"/>
        <color theme="1"/>
        <rFont val="宋体"/>
        <family val="2"/>
      </rPr>
      <t>）计算表（仅限产销监管链）</t>
    </r>
    <phoneticPr fontId="19" type="noConversion"/>
  </si>
  <si>
    <r>
      <t xml:space="preserve">Fiscal year start and end dates                                                   
</t>
    </r>
    <r>
      <rPr>
        <b/>
        <sz val="11"/>
        <color theme="1"/>
        <rFont val="宋体"/>
        <family val="2"/>
      </rPr>
      <t>财年起始及截止日期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</si>
</sst>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$&quot;#,##0_);[Red]\(&quot;$&quot;#,##0\)"/>
    <numFmt numFmtId="177" formatCode="&quot;$&quot;#,##0.00_);[Red]\(&quot;$&quot;#,##0.00\)"/>
    <numFmt numFmtId="178" formatCode="_(&quot;$&quot;* #,##0.00_);_(&quot;$&quot;* \(#,##0.00\);_(&quot;$&quot;* &quot;-&quot;??_);_(@_)"/>
    <numFmt numFmtId="179" formatCode="_([$$-409]* #,##0.00_);_([$$-409]* \(#,##0.00\);_([$$-409]* &quot;-&quot;??_);_(@_)"/>
    <numFmt numFmtId="180" formatCode="_([$€-2]\ * #,##0.00_);_([$€-2]\ * \(#,##0.00\);_([$€-2]\ * &quot;-&quot;??_);_(@_)"/>
    <numFmt numFmtId="181" formatCode="_([$$-409]* #,##0.0000_);_([$$-409]* \(#,##0.0000\);_([$$-409]* &quot;-&quot;??_);_(@_)"/>
    <numFmt numFmtId="182" formatCode="_([$$-409]* #,##0.00_);_([$$-409]* \(#,##0.00\);_([$$-409]* &quot;-&quot;????_);_(@_)"/>
  </numFmts>
  <fonts count="32" x14ac:knownFonts="1">
    <font>
      <sz val="11"/>
      <color theme="1"/>
      <name val="宋体"/>
      <family val="2"/>
      <scheme val="minor"/>
    </font>
    <font>
      <b/>
      <sz val="8"/>
      <color indexed="8"/>
      <name val="Arial"/>
      <family val="2"/>
    </font>
    <font>
      <sz val="9"/>
      <color indexed="8"/>
      <name val="Times New Roman"/>
      <family val="1"/>
    </font>
    <font>
      <sz val="11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6"/>
      <color theme="1"/>
      <name val="宋体"/>
      <family val="2"/>
      <scheme val="minor"/>
    </font>
    <font>
      <sz val="10"/>
      <color theme="1"/>
      <name val="宋体"/>
      <family val="2"/>
      <scheme val="minor"/>
    </font>
    <font>
      <b/>
      <sz val="10"/>
      <color theme="1"/>
      <name val="宋体"/>
      <family val="2"/>
      <scheme val="minor"/>
    </font>
    <font>
      <sz val="10"/>
      <color rgb="FFFF0000"/>
      <name val="宋体"/>
      <family val="2"/>
      <scheme val="minor"/>
    </font>
    <font>
      <b/>
      <sz val="8"/>
      <color theme="1"/>
      <name val="Arial"/>
      <family val="2"/>
    </font>
    <font>
      <b/>
      <sz val="10"/>
      <color rgb="FF000000"/>
      <name val="宋体"/>
      <family val="2"/>
      <scheme val="minor"/>
    </font>
    <font>
      <sz val="10"/>
      <color rgb="FF000000"/>
      <name val="宋体"/>
      <family val="2"/>
      <scheme val="minor"/>
    </font>
    <font>
      <sz val="10"/>
      <color theme="4"/>
      <name val="宋体"/>
      <family val="2"/>
      <scheme val="minor"/>
    </font>
    <font>
      <sz val="8"/>
      <name val="宋体"/>
      <family val="2"/>
      <scheme val="minor"/>
    </font>
    <font>
      <b/>
      <sz val="10"/>
      <color rgb="FFFF0000"/>
      <name val="宋体"/>
      <family val="2"/>
      <scheme val="minor"/>
    </font>
    <font>
      <b/>
      <i/>
      <sz val="10"/>
      <color theme="1"/>
      <name val="宋体"/>
      <family val="2"/>
      <scheme val="minor"/>
    </font>
    <font>
      <b/>
      <sz val="10"/>
      <name val="宋体"/>
      <family val="2"/>
      <scheme val="minor"/>
    </font>
    <font>
      <b/>
      <sz val="12"/>
      <color rgb="FFFF0000"/>
      <name val="宋体"/>
      <family val="2"/>
      <scheme val="minor"/>
    </font>
    <font>
      <u/>
      <sz val="11"/>
      <color theme="10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6"/>
      <color theme="1"/>
      <name val="Arial"/>
      <family val="2"/>
    </font>
    <font>
      <b/>
      <sz val="26"/>
      <color theme="1"/>
      <name val="宋体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宋体"/>
      <family val="2"/>
    </font>
    <font>
      <b/>
      <sz val="11"/>
      <color rgb="FFFF0000"/>
      <name val="Arial"/>
      <family val="2"/>
    </font>
    <font>
      <b/>
      <sz val="22"/>
      <color theme="1"/>
      <name val="Arial"/>
      <family val="2"/>
    </font>
    <font>
      <b/>
      <sz val="22"/>
      <color theme="1"/>
      <name val="宋体"/>
      <family val="2"/>
    </font>
    <font>
      <b/>
      <sz val="11"/>
      <color theme="1"/>
      <name val="Arial"/>
      <family val="2"/>
    </font>
    <font>
      <b/>
      <sz val="11"/>
      <color theme="1"/>
      <name val="宋体"/>
      <family val="2"/>
    </font>
    <font>
      <sz val="11"/>
      <color theme="1"/>
      <name val="宋体"/>
      <family val="2"/>
    </font>
    <font>
      <b/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4BC9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8" fontId="3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58">
    <xf numFmtId="0" fontId="0" fillId="0" borderId="0" xfId="0"/>
    <xf numFmtId="0" fontId="5" fillId="0" borderId="0" xfId="0" applyFont="1" applyAlignment="1">
      <alignment horizontal="left"/>
    </xf>
    <xf numFmtId="0" fontId="4" fillId="0" borderId="0" xfId="0" applyFont="1" applyFill="1" applyBorder="1" applyAlignme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Border="1"/>
    <xf numFmtId="0" fontId="7" fillId="0" borderId="0" xfId="0" applyFont="1" applyFill="1" applyBorder="1"/>
    <xf numFmtId="0" fontId="9" fillId="0" borderId="0" xfId="0" applyFont="1" applyAlignment="1">
      <alignment vertical="center"/>
    </xf>
    <xf numFmtId="0" fontId="6" fillId="0" borderId="18" xfId="0" applyFont="1" applyBorder="1"/>
    <xf numFmtId="176" fontId="6" fillId="0" borderId="0" xfId="0" applyNumberFormat="1" applyFont="1" applyFill="1" applyBorder="1" applyAlignment="1">
      <alignment vertical="center" wrapText="1"/>
    </xf>
    <xf numFmtId="0" fontId="6" fillId="0" borderId="12" xfId="0" applyFont="1" applyBorder="1"/>
    <xf numFmtId="0" fontId="6" fillId="0" borderId="13" xfId="0" applyFont="1" applyBorder="1"/>
    <xf numFmtId="0" fontId="6" fillId="0" borderId="17" xfId="0" applyFont="1" applyBorder="1"/>
    <xf numFmtId="0" fontId="6" fillId="0" borderId="14" xfId="0" applyFont="1" applyBorder="1"/>
    <xf numFmtId="0" fontId="12" fillId="0" borderId="14" xfId="0" applyFont="1" applyBorder="1"/>
    <xf numFmtId="0" fontId="12" fillId="0" borderId="0" xfId="0" applyFont="1" applyBorder="1"/>
    <xf numFmtId="178" fontId="6" fillId="0" borderId="14" xfId="1" applyFont="1" applyBorder="1" applyProtection="1"/>
    <xf numFmtId="178" fontId="6" fillId="0" borderId="0" xfId="1" applyFont="1" applyBorder="1" applyProtection="1"/>
    <xf numFmtId="178" fontId="6" fillId="0" borderId="18" xfId="1" applyFont="1" applyBorder="1" applyProtection="1"/>
    <xf numFmtId="0" fontId="6" fillId="0" borderId="14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15" xfId="0" applyFont="1" applyBorder="1"/>
    <xf numFmtId="178" fontId="6" fillId="0" borderId="16" xfId="1" applyFont="1" applyBorder="1" applyProtection="1"/>
    <xf numFmtId="0" fontId="6" fillId="0" borderId="16" xfId="0" applyFont="1" applyBorder="1"/>
    <xf numFmtId="0" fontId="6" fillId="0" borderId="5" xfId="0" applyFont="1" applyBorder="1"/>
    <xf numFmtId="178" fontId="6" fillId="0" borderId="14" xfId="1" applyFont="1" applyBorder="1"/>
    <xf numFmtId="178" fontId="6" fillId="0" borderId="0" xfId="1" applyFont="1" applyBorder="1"/>
    <xf numFmtId="0" fontId="8" fillId="0" borderId="16" xfId="0" applyFont="1" applyBorder="1" applyAlignment="1">
      <alignment horizontal="right" vertical="center"/>
    </xf>
    <xf numFmtId="0" fontId="8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179" fontId="6" fillId="0" borderId="0" xfId="0" applyNumberFormat="1" applyFont="1"/>
    <xf numFmtId="0" fontId="14" fillId="0" borderId="0" xfId="0" applyFont="1" applyFill="1"/>
    <xf numFmtId="179" fontId="14" fillId="0" borderId="0" xfId="0" applyNumberFormat="1" applyFont="1" applyFill="1"/>
    <xf numFmtId="0" fontId="15" fillId="0" borderId="0" xfId="0" applyFont="1" applyAlignment="1">
      <alignment vertical="center"/>
    </xf>
    <xf numFmtId="179" fontId="16" fillId="0" borderId="0" xfId="0" applyNumberFormat="1" applyFont="1" applyFill="1" applyBorder="1"/>
    <xf numFmtId="0" fontId="16" fillId="0" borderId="0" xfId="0" applyFont="1" applyFill="1" applyBorder="1"/>
    <xf numFmtId="181" fontId="16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178" fontId="6" fillId="5" borderId="0" xfId="1" applyFont="1" applyFill="1" applyBorder="1" applyProtection="1"/>
    <xf numFmtId="178" fontId="6" fillId="5" borderId="18" xfId="1" applyFont="1" applyFill="1" applyBorder="1" applyProtection="1"/>
    <xf numFmtId="0" fontId="6" fillId="0" borderId="1" xfId="0" applyFont="1" applyBorder="1" applyAlignment="1">
      <alignment vertical="center" wrapText="1"/>
    </xf>
    <xf numFmtId="176" fontId="11" fillId="0" borderId="1" xfId="0" applyNumberFormat="1" applyFont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176" fontId="11" fillId="6" borderId="1" xfId="0" applyNumberFormat="1" applyFont="1" applyFill="1" applyBorder="1" applyAlignment="1">
      <alignment vertical="center" wrapText="1"/>
    </xf>
    <xf numFmtId="0" fontId="7" fillId="3" borderId="11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6" fillId="0" borderId="6" xfId="0" applyFont="1" applyBorder="1" applyAlignment="1">
      <alignment vertical="center" wrapText="1"/>
    </xf>
    <xf numFmtId="176" fontId="6" fillId="0" borderId="4" xfId="0" applyNumberFormat="1" applyFont="1" applyBorder="1" applyAlignment="1">
      <alignment vertical="center" wrapText="1"/>
    </xf>
    <xf numFmtId="0" fontId="6" fillId="6" borderId="6" xfId="0" applyFont="1" applyFill="1" applyBorder="1" applyAlignment="1">
      <alignment vertical="center" wrapText="1"/>
    </xf>
    <xf numFmtId="176" fontId="6" fillId="6" borderId="4" xfId="0" applyNumberFormat="1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176" fontId="11" fillId="0" borderId="9" xfId="0" applyNumberFormat="1" applyFont="1" applyBorder="1" applyAlignment="1">
      <alignment vertical="center" wrapText="1"/>
    </xf>
    <xf numFmtId="176" fontId="6" fillId="0" borderId="2" xfId="0" applyNumberFormat="1" applyFont="1" applyBorder="1" applyAlignment="1">
      <alignment vertical="center" wrapText="1"/>
    </xf>
    <xf numFmtId="177" fontId="11" fillId="0" borderId="1" xfId="0" applyNumberFormat="1" applyFont="1" applyBorder="1" applyAlignment="1">
      <alignment vertical="center" wrapText="1"/>
    </xf>
    <xf numFmtId="177" fontId="11" fillId="6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77" fontId="11" fillId="0" borderId="4" xfId="0" applyNumberFormat="1" applyFont="1" applyBorder="1" applyAlignment="1">
      <alignment vertical="center" wrapText="1"/>
    </xf>
    <xf numFmtId="177" fontId="11" fillId="6" borderId="4" xfId="0" applyNumberFormat="1" applyFont="1" applyFill="1" applyBorder="1" applyAlignment="1">
      <alignment vertical="center" wrapText="1"/>
    </xf>
    <xf numFmtId="177" fontId="11" fillId="0" borderId="9" xfId="0" applyNumberFormat="1" applyFont="1" applyBorder="1" applyAlignment="1">
      <alignment vertical="center" wrapText="1"/>
    </xf>
    <xf numFmtId="177" fontId="11" fillId="0" borderId="2" xfId="0" applyNumberFormat="1" applyFont="1" applyBorder="1" applyAlignment="1">
      <alignment vertical="center" wrapText="1"/>
    </xf>
    <xf numFmtId="178" fontId="11" fillId="0" borderId="0" xfId="1" applyFont="1" applyBorder="1" applyAlignment="1">
      <alignment vertical="center" wrapText="1"/>
    </xf>
    <xf numFmtId="178" fontId="11" fillId="0" borderId="18" xfId="1" applyFont="1" applyBorder="1" applyAlignment="1">
      <alignment vertical="center" wrapText="1"/>
    </xf>
    <xf numFmtId="178" fontId="11" fillId="6" borderId="0" xfId="1" applyFont="1" applyFill="1" applyBorder="1" applyAlignment="1">
      <alignment vertical="center" wrapText="1"/>
    </xf>
    <xf numFmtId="178" fontId="11" fillId="6" borderId="18" xfId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Border="1"/>
    <xf numFmtId="0" fontId="14" fillId="0" borderId="0" xfId="0" applyFont="1" applyBorder="1"/>
    <xf numFmtId="0" fontId="5" fillId="0" borderId="0" xfId="0" applyFont="1" applyAlignment="1">
      <alignment vertical="center"/>
    </xf>
    <xf numFmtId="0" fontId="17" fillId="0" borderId="11" xfId="0" applyFont="1" applyBorder="1" applyAlignment="1">
      <alignment horizontal="center"/>
    </xf>
    <xf numFmtId="178" fontId="17" fillId="0" borderId="10" xfId="0" applyNumberFormat="1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178" fontId="17" fillId="0" borderId="8" xfId="0" applyNumberFormat="1" applyFont="1" applyBorder="1" applyAlignment="1">
      <alignment horizontal="center"/>
    </xf>
    <xf numFmtId="178" fontId="17" fillId="0" borderId="9" xfId="0" applyNumberFormat="1" applyFont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78" fontId="17" fillId="0" borderId="0" xfId="1" applyFont="1" applyFill="1" applyBorder="1" applyAlignment="1">
      <alignment horizontal="center"/>
    </xf>
    <xf numFmtId="178" fontId="17" fillId="0" borderId="2" xfId="0" applyNumberFormat="1" applyFont="1" applyBorder="1" applyAlignment="1">
      <alignment horizontal="center"/>
    </xf>
    <xf numFmtId="178" fontId="4" fillId="0" borderId="0" xfId="1" applyFont="1" applyFill="1" applyBorder="1" applyAlignment="1" applyProtection="1"/>
    <xf numFmtId="180" fontId="6" fillId="0" borderId="0" xfId="0" applyNumberFormat="1" applyFont="1" applyFill="1"/>
    <xf numFmtId="0" fontId="5" fillId="0" borderId="0" xfId="0" applyFont="1" applyFill="1" applyBorder="1"/>
    <xf numFmtId="179" fontId="6" fillId="0" borderId="0" xfId="0" applyNumberFormat="1" applyFont="1" applyFill="1" applyBorder="1"/>
    <xf numFmtId="0" fontId="4" fillId="5" borderId="1" xfId="0" applyFont="1" applyFill="1" applyBorder="1"/>
    <xf numFmtId="178" fontId="4" fillId="0" borderId="1" xfId="1" applyFont="1" applyBorder="1" applyAlignment="1" applyProtection="1"/>
    <xf numFmtId="0" fontId="12" fillId="0" borderId="0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2" fillId="0" borderId="0" xfId="0" applyFont="1"/>
    <xf numFmtId="0" fontId="22" fillId="0" borderId="0" xfId="0" applyFont="1" applyFill="1"/>
    <xf numFmtId="0" fontId="23" fillId="7" borderId="1" xfId="0" applyFont="1" applyFill="1" applyBorder="1" applyAlignment="1">
      <alignment horizontal="left" vertical="center" wrapText="1"/>
    </xf>
    <xf numFmtId="0" fontId="22" fillId="0" borderId="25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7" borderId="25" xfId="0" applyFont="1" applyFill="1" applyBorder="1" applyAlignment="1">
      <alignment horizontal="left" vertical="center"/>
    </xf>
    <xf numFmtId="0" fontId="22" fillId="7" borderId="23" xfId="0" applyFont="1" applyFill="1" applyBorder="1" applyAlignment="1">
      <alignment horizontal="left" vertical="center"/>
    </xf>
    <xf numFmtId="0" fontId="22" fillId="7" borderId="22" xfId="0" applyFont="1" applyFill="1" applyBorder="1" applyAlignment="1">
      <alignment horizontal="left" vertical="center"/>
    </xf>
    <xf numFmtId="0" fontId="23" fillId="7" borderId="19" xfId="0" applyFont="1" applyFill="1" applyBorder="1" applyAlignment="1">
      <alignment horizontal="left" vertical="center" wrapText="1"/>
    </xf>
    <xf numFmtId="0" fontId="22" fillId="7" borderId="24" xfId="0" applyFont="1" applyFill="1" applyBorder="1" applyAlignment="1">
      <alignment horizontal="left" vertical="center"/>
    </xf>
    <xf numFmtId="0" fontId="22" fillId="7" borderId="21" xfId="0" applyFont="1" applyFill="1" applyBorder="1" applyAlignment="1">
      <alignment horizontal="left" vertical="center"/>
    </xf>
    <xf numFmtId="0" fontId="22" fillId="7" borderId="20" xfId="0" applyFont="1" applyFill="1" applyBorder="1" applyAlignment="1">
      <alignment horizontal="left" vertical="center"/>
    </xf>
    <xf numFmtId="0" fontId="25" fillId="0" borderId="12" xfId="0" applyFont="1" applyBorder="1"/>
    <xf numFmtId="0" fontId="26" fillId="7" borderId="13" xfId="0" applyFont="1" applyFill="1" applyBorder="1" applyAlignment="1">
      <alignment horizontal="center" wrapText="1"/>
    </xf>
    <xf numFmtId="0" fontId="26" fillId="7" borderId="17" xfId="0" applyFont="1" applyFill="1" applyBorder="1" applyAlignment="1">
      <alignment horizontal="center" wrapText="1"/>
    </xf>
    <xf numFmtId="0" fontId="25" fillId="7" borderId="14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vertical="center" wrapText="1"/>
    </xf>
    <xf numFmtId="0" fontId="22" fillId="7" borderId="18" xfId="0" applyFont="1" applyFill="1" applyBorder="1"/>
    <xf numFmtId="0" fontId="25" fillId="7" borderId="14" xfId="0" applyFont="1" applyFill="1" applyBorder="1"/>
    <xf numFmtId="0" fontId="28" fillId="4" borderId="1" xfId="0" applyFont="1" applyFill="1" applyBorder="1" applyAlignment="1">
      <alignment horizontal="center"/>
    </xf>
    <xf numFmtId="0" fontId="28" fillId="7" borderId="0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/>
    </xf>
    <xf numFmtId="0" fontId="22" fillId="7" borderId="0" xfId="0" applyFont="1" applyFill="1" applyBorder="1"/>
    <xf numFmtId="0" fontId="25" fillId="7" borderId="14" xfId="0" applyFont="1" applyFill="1" applyBorder="1" applyAlignment="1">
      <alignment vertical="center"/>
    </xf>
    <xf numFmtId="0" fontId="22" fillId="7" borderId="0" xfId="0" applyFont="1" applyFill="1" applyBorder="1" applyAlignment="1"/>
    <xf numFmtId="0" fontId="28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 wrapText="1"/>
    </xf>
    <xf numFmtId="0" fontId="22" fillId="4" borderId="22" xfId="0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vertical="center"/>
    </xf>
    <xf numFmtId="0" fontId="28" fillId="7" borderId="21" xfId="0" applyFont="1" applyFill="1" applyBorder="1" applyAlignment="1">
      <alignment horizontal="left" vertical="top" wrapText="1"/>
    </xf>
    <xf numFmtId="0" fontId="31" fillId="7" borderId="0" xfId="2" applyFont="1" applyFill="1" applyBorder="1" applyAlignment="1">
      <alignment vertical="center"/>
    </xf>
    <xf numFmtId="0" fontId="22" fillId="7" borderId="0" xfId="0" applyFont="1" applyFill="1" applyBorder="1" applyAlignment="1">
      <alignment vertical="center"/>
    </xf>
    <xf numFmtId="0" fontId="22" fillId="7" borderId="18" xfId="0" applyFont="1" applyFill="1" applyBorder="1" applyAlignment="1">
      <alignment vertical="center"/>
    </xf>
    <xf numFmtId="0" fontId="28" fillId="7" borderId="0" xfId="0" applyFont="1" applyFill="1" applyBorder="1" applyAlignment="1">
      <alignment horizontal="left" wrapText="1"/>
    </xf>
    <xf numFmtId="4" fontId="31" fillId="7" borderId="0" xfId="2" applyNumberFormat="1" applyFont="1" applyFill="1" applyBorder="1" applyAlignment="1">
      <alignment vertical="center"/>
    </xf>
    <xf numFmtId="0" fontId="22" fillId="7" borderId="0" xfId="0" applyFont="1" applyFill="1" applyBorder="1" applyAlignment="1">
      <alignment horizontal="center" vertical="center"/>
    </xf>
    <xf numFmtId="0" fontId="22" fillId="7" borderId="14" xfId="0" applyFont="1" applyFill="1" applyBorder="1" applyAlignment="1">
      <alignment vertical="center"/>
    </xf>
    <xf numFmtId="4" fontId="22" fillId="7" borderId="0" xfId="0" applyNumberFormat="1" applyFont="1" applyFill="1" applyBorder="1" applyAlignment="1">
      <alignment vertical="center"/>
    </xf>
    <xf numFmtId="0" fontId="22" fillId="4" borderId="25" xfId="0" applyFont="1" applyFill="1" applyBorder="1" applyAlignment="1">
      <alignment horizontal="left" vertical="center"/>
    </xf>
    <xf numFmtId="0" fontId="22" fillId="4" borderId="22" xfId="0" applyFont="1" applyFill="1" applyBorder="1" applyAlignment="1">
      <alignment horizontal="left" vertical="center"/>
    </xf>
    <xf numFmtId="182" fontId="22" fillId="2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8" fillId="4" borderId="25" xfId="0" applyFont="1" applyFill="1" applyBorder="1" applyAlignment="1">
      <alignment horizontal="left" vertical="center"/>
    </xf>
    <xf numFmtId="0" fontId="28" fillId="4" borderId="22" xfId="0" applyFont="1" applyFill="1" applyBorder="1" applyAlignment="1">
      <alignment horizontal="left" vertical="center"/>
    </xf>
    <xf numFmtId="178" fontId="28" fillId="0" borderId="1" xfId="1" applyFont="1" applyBorder="1" applyAlignment="1" applyProtection="1">
      <alignment vertical="center"/>
    </xf>
    <xf numFmtId="0" fontId="28" fillId="4" borderId="21" xfId="0" applyFont="1" applyFill="1" applyBorder="1" applyAlignment="1">
      <alignment horizontal="left" vertical="center"/>
    </xf>
    <xf numFmtId="37" fontId="28" fillId="0" borderId="1" xfId="1" applyNumberFormat="1" applyFont="1" applyBorder="1" applyAlignment="1" applyProtection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5" fillId="7" borderId="15" xfId="0" applyFont="1" applyFill="1" applyBorder="1"/>
    <xf numFmtId="0" fontId="22" fillId="7" borderId="16" xfId="0" applyFont="1" applyFill="1" applyBorder="1"/>
    <xf numFmtId="0" fontId="22" fillId="7" borderId="5" xfId="0" applyFont="1" applyFill="1" applyBorder="1"/>
    <xf numFmtId="0" fontId="25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afe.gov.cn/safe/rmbhlzjj/index.html" TargetMode="External"/><Relationship Id="rId1" Type="http://schemas.openxmlformats.org/officeDocument/2006/relationships/hyperlink" Target="https://www.oanda.com/currency-converter/en/?from=EUR&amp;to=USD&amp;amount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E7550-3E2E-47FD-86BC-E83102DFB49B}">
  <sheetPr codeName="Sheet1"/>
  <dimension ref="B1:G21"/>
  <sheetViews>
    <sheetView tabSelected="1" topLeftCell="A7" zoomScale="90" zoomScaleNormal="90" workbookViewId="0">
      <selection activeCell="E20" sqref="E20"/>
    </sheetView>
  </sheetViews>
  <sheetFormatPr defaultColWidth="8.7265625" defaultRowHeight="30" customHeight="1" x14ac:dyDescent="0.3"/>
  <cols>
    <col min="1" max="1" width="8.54296875" style="103" customWidth="1"/>
    <col min="2" max="2" width="8.7265625" style="157"/>
    <col min="3" max="3" width="46" style="103" customWidth="1"/>
    <col min="4" max="7" width="30.54296875" style="103" customWidth="1"/>
    <col min="8" max="8" width="8.54296875" style="103" customWidth="1"/>
    <col min="9" max="19" width="25.54296875" style="103" customWidth="1"/>
    <col min="20" max="22" width="20.54296875" style="103" customWidth="1"/>
    <col min="23" max="16384" width="8.7265625" style="103"/>
  </cols>
  <sheetData>
    <row r="1" spans="2:7" ht="64" customHeight="1" x14ac:dyDescent="0.3">
      <c r="B1" s="102" t="s">
        <v>106</v>
      </c>
      <c r="C1" s="102"/>
      <c r="D1" s="102"/>
      <c r="E1" s="102"/>
      <c r="F1" s="102"/>
      <c r="G1" s="102"/>
    </row>
    <row r="2" spans="2:7" ht="30" customHeight="1" x14ac:dyDescent="0.3">
      <c r="B2" s="104"/>
      <c r="C2" s="104"/>
      <c r="D2" s="104"/>
      <c r="E2" s="104"/>
      <c r="F2" s="104"/>
      <c r="G2" s="104"/>
    </row>
    <row r="3" spans="2:7" ht="39.5" customHeight="1" x14ac:dyDescent="0.3">
      <c r="B3" s="105" t="s">
        <v>87</v>
      </c>
      <c r="C3" s="105"/>
      <c r="D3" s="106"/>
      <c r="E3" s="107"/>
      <c r="F3" s="107"/>
      <c r="G3" s="108"/>
    </row>
    <row r="4" spans="2:7" ht="36.5" customHeight="1" x14ac:dyDescent="0.3">
      <c r="B4" s="105" t="s">
        <v>102</v>
      </c>
      <c r="C4" s="105"/>
      <c r="D4" s="109"/>
      <c r="E4" s="110"/>
      <c r="F4" s="110"/>
      <c r="G4" s="111"/>
    </row>
    <row r="5" spans="2:7" ht="35.5" customHeight="1" x14ac:dyDescent="0.3">
      <c r="B5" s="105" t="s">
        <v>103</v>
      </c>
      <c r="C5" s="105"/>
      <c r="D5" s="109"/>
      <c r="E5" s="110"/>
      <c r="F5" s="110"/>
      <c r="G5" s="111"/>
    </row>
    <row r="6" spans="2:7" ht="39" customHeight="1" thickBot="1" x14ac:dyDescent="0.35">
      <c r="B6" s="112" t="s">
        <v>104</v>
      </c>
      <c r="C6" s="112"/>
      <c r="D6" s="113"/>
      <c r="E6" s="114"/>
      <c r="F6" s="114"/>
      <c r="G6" s="115"/>
    </row>
    <row r="7" spans="2:7" ht="75" customHeight="1" x14ac:dyDescent="0.6">
      <c r="B7" s="116"/>
      <c r="C7" s="117" t="s">
        <v>105</v>
      </c>
      <c r="D7" s="117"/>
      <c r="E7" s="117"/>
      <c r="F7" s="117"/>
      <c r="G7" s="118"/>
    </row>
    <row r="8" spans="2:7" ht="30" customHeight="1" x14ac:dyDescent="0.3">
      <c r="B8" s="119"/>
      <c r="C8" s="120" t="s">
        <v>107</v>
      </c>
      <c r="D8" s="120"/>
      <c r="E8" s="120" t="s">
        <v>88</v>
      </c>
      <c r="F8" s="121"/>
      <c r="G8" s="122"/>
    </row>
    <row r="9" spans="2:7" ht="30" customHeight="1" x14ac:dyDescent="0.3">
      <c r="B9" s="123"/>
      <c r="C9" s="124" t="s">
        <v>89</v>
      </c>
      <c r="D9" s="124" t="s">
        <v>90</v>
      </c>
      <c r="E9" s="120"/>
      <c r="F9" s="125"/>
      <c r="G9" s="122"/>
    </row>
    <row r="10" spans="2:7" ht="30" customHeight="1" x14ac:dyDescent="0.3">
      <c r="B10" s="119">
        <v>1</v>
      </c>
      <c r="C10" s="126" t="s">
        <v>86</v>
      </c>
      <c r="D10" s="126" t="s">
        <v>66</v>
      </c>
      <c r="E10" s="126" t="s">
        <v>57</v>
      </c>
      <c r="F10" s="127"/>
      <c r="G10" s="122"/>
    </row>
    <row r="11" spans="2:7" s="104" customFormat="1" ht="30" customHeight="1" x14ac:dyDescent="0.3">
      <c r="B11" s="128"/>
      <c r="C11" s="129"/>
      <c r="D11" s="127"/>
      <c r="E11" s="127"/>
      <c r="F11" s="127"/>
      <c r="G11" s="122"/>
    </row>
    <row r="12" spans="2:7" ht="30" customHeight="1" x14ac:dyDescent="0.3">
      <c r="B12" s="128"/>
      <c r="C12" s="130" t="s">
        <v>91</v>
      </c>
      <c r="D12" s="130"/>
      <c r="E12" s="131" t="s">
        <v>92</v>
      </c>
      <c r="F12" s="131" t="s">
        <v>93</v>
      </c>
      <c r="G12" s="122"/>
    </row>
    <row r="13" spans="2:7" ht="30" customHeight="1" x14ac:dyDescent="0.3">
      <c r="B13" s="119">
        <v>2</v>
      </c>
      <c r="C13" s="132" t="s">
        <v>98</v>
      </c>
      <c r="D13" s="133"/>
      <c r="E13" s="134">
        <v>0</v>
      </c>
      <c r="F13" s="126" t="s">
        <v>76</v>
      </c>
      <c r="G13" s="122"/>
    </row>
    <row r="14" spans="2:7" ht="30" customHeight="1" x14ac:dyDescent="0.3">
      <c r="B14" s="119">
        <v>3</v>
      </c>
      <c r="C14" s="132" t="s">
        <v>99</v>
      </c>
      <c r="D14" s="133"/>
      <c r="E14" s="134">
        <v>0</v>
      </c>
      <c r="F14" s="126" t="s">
        <v>76</v>
      </c>
      <c r="G14" s="122"/>
    </row>
    <row r="15" spans="2:7" ht="45.5" customHeight="1" x14ac:dyDescent="0.3">
      <c r="B15" s="119">
        <v>4</v>
      </c>
      <c r="C15" s="135" t="s">
        <v>100</v>
      </c>
      <c r="D15" s="135"/>
      <c r="E15" s="136" t="s">
        <v>85</v>
      </c>
      <c r="F15" s="137"/>
      <c r="G15" s="138"/>
    </row>
    <row r="16" spans="2:7" ht="77" customHeight="1" x14ac:dyDescent="0.3">
      <c r="B16" s="119"/>
      <c r="C16" s="139" t="s">
        <v>101</v>
      </c>
      <c r="D16" s="139"/>
      <c r="E16" s="140" t="s">
        <v>84</v>
      </c>
      <c r="F16" s="141"/>
      <c r="G16" s="138"/>
    </row>
    <row r="17" spans="2:7" ht="30" customHeight="1" x14ac:dyDescent="0.3">
      <c r="B17" s="142"/>
      <c r="C17" s="127" t="s">
        <v>97</v>
      </c>
      <c r="D17" s="129"/>
      <c r="E17" s="143"/>
      <c r="F17" s="141"/>
      <c r="G17" s="122"/>
    </row>
    <row r="18" spans="2:7" ht="30" customHeight="1" x14ac:dyDescent="0.3">
      <c r="B18" s="119">
        <v>5</v>
      </c>
      <c r="C18" s="144" t="s">
        <v>94</v>
      </c>
      <c r="D18" s="145"/>
      <c r="E18" s="146"/>
      <c r="F18" s="147" t="s">
        <v>81</v>
      </c>
      <c r="G18" s="122"/>
    </row>
    <row r="19" spans="2:7" ht="30" customHeight="1" x14ac:dyDescent="0.3">
      <c r="B19" s="123"/>
      <c r="C19" s="148" t="s">
        <v>95</v>
      </c>
      <c r="D19" s="149"/>
      <c r="E19" s="150">
        <f>Background!P3</f>
        <v>80</v>
      </c>
      <c r="F19" s="147" t="s">
        <v>81</v>
      </c>
      <c r="G19" s="122"/>
    </row>
    <row r="20" spans="2:7" ht="30" customHeight="1" x14ac:dyDescent="0.3">
      <c r="B20" s="123"/>
      <c r="C20" s="151" t="s">
        <v>96</v>
      </c>
      <c r="D20" s="151"/>
      <c r="E20" s="152">
        <f>Background!M43</f>
        <v>1</v>
      </c>
      <c r="F20" s="153"/>
      <c r="G20" s="122"/>
    </row>
    <row r="21" spans="2:7" ht="30" customHeight="1" thickBot="1" x14ac:dyDescent="0.35">
      <c r="B21" s="154"/>
      <c r="C21" s="155"/>
      <c r="D21" s="155"/>
      <c r="E21" s="155"/>
      <c r="F21" s="155"/>
      <c r="G21" s="156"/>
    </row>
  </sheetData>
  <mergeCells count="20">
    <mergeCell ref="C13:D13"/>
    <mergeCell ref="C20:D20"/>
    <mergeCell ref="C19:D19"/>
    <mergeCell ref="C18:D18"/>
    <mergeCell ref="B5:C5"/>
    <mergeCell ref="B6:C6"/>
    <mergeCell ref="D5:G5"/>
    <mergeCell ref="D6:G6"/>
    <mergeCell ref="C16:D16"/>
    <mergeCell ref="C15:D15"/>
    <mergeCell ref="C8:D8"/>
    <mergeCell ref="C14:D14"/>
    <mergeCell ref="E8:E9"/>
    <mergeCell ref="C12:D12"/>
    <mergeCell ref="B3:C3"/>
    <mergeCell ref="D3:G3"/>
    <mergeCell ref="B1:G1"/>
    <mergeCell ref="C7:G7"/>
    <mergeCell ref="B4:C4"/>
    <mergeCell ref="D4:G4"/>
  </mergeCells>
  <phoneticPr fontId="19" type="noConversion"/>
  <hyperlinks>
    <hyperlink ref="E15" r:id="rId1" xr:uid="{935AA9DC-5816-4A49-8FA8-9F17B726774A}"/>
    <hyperlink ref="E16" r:id="rId2" xr:uid="{23BA06D3-DEB8-4299-8699-CB4F5C57ABC0}"/>
  </hyperlinks>
  <pageMargins left="0.7" right="0.7" top="0.75" bottom="0.75" header="0.3" footer="0.3"/>
  <pageSetup orientation="portrait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Background!$L$28:$L$31</xm:f>
          </x14:formula1>
          <xm:sqref>E10</xm:sqref>
        </x14:dataValidation>
        <x14:dataValidation type="list" allowBlank="1" showInputMessage="1" showErrorMessage="1" xr:uid="{6AA727B3-FA5C-4D3F-A967-B7872C407AE5}">
          <x14:formula1>
            <xm:f>Background!$S$1:$S$9</xm:f>
          </x14:formula1>
          <xm:sqref>F16:F17 F13:F14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51"/>
  <sheetViews>
    <sheetView topLeftCell="A22" zoomScale="70" zoomScaleNormal="70" workbookViewId="0">
      <selection activeCell="E39" sqref="E39"/>
    </sheetView>
  </sheetViews>
  <sheetFormatPr defaultColWidth="9.1796875" defaultRowHeight="20.149999999999999" customHeight="1" x14ac:dyDescent="0.25"/>
  <cols>
    <col min="1" max="1" width="3.7265625" style="3" customWidth="1"/>
    <col min="2" max="2" width="15.54296875" style="3" customWidth="1"/>
    <col min="3" max="3" width="23" style="3" customWidth="1"/>
    <col min="4" max="8" width="15.54296875" style="3" customWidth="1"/>
    <col min="9" max="11" width="4.26953125" style="3" customWidth="1"/>
    <col min="12" max="12" width="40.7265625" style="3" customWidth="1"/>
    <col min="13" max="13" width="30.54296875" style="3" customWidth="1"/>
    <col min="14" max="15" width="15.54296875" style="3" customWidth="1"/>
    <col min="16" max="16" width="17.453125" style="3" customWidth="1"/>
    <col min="17" max="18" width="15.54296875" style="3" customWidth="1"/>
    <col min="19" max="19" width="12.81640625" style="3" customWidth="1"/>
    <col min="20" max="22" width="15.54296875" style="3" customWidth="1"/>
    <col min="23" max="23" width="36" style="3" customWidth="1"/>
    <col min="24" max="24" width="17.54296875" style="3" customWidth="1"/>
    <col min="25" max="25" width="4.7265625" style="3" customWidth="1"/>
    <col min="26" max="16384" width="9.1796875" style="3"/>
  </cols>
  <sheetData>
    <row r="1" spans="2:25" ht="20.149999999999999" customHeight="1" thickBot="1" x14ac:dyDescent="0.3">
      <c r="J1" s="5"/>
      <c r="L1" s="75" t="s">
        <v>64</v>
      </c>
      <c r="M1" s="7"/>
      <c r="N1" s="7"/>
      <c r="O1" s="7"/>
      <c r="P1" s="7"/>
      <c r="Q1" s="7"/>
      <c r="R1" s="74"/>
      <c r="S1" s="7" t="s">
        <v>73</v>
      </c>
    </row>
    <row r="2" spans="2:25" ht="20.149999999999999" customHeight="1" x14ac:dyDescent="0.25">
      <c r="J2" s="5"/>
      <c r="L2" s="77" t="s">
        <v>67</v>
      </c>
      <c r="M2" s="78" t="s">
        <v>68</v>
      </c>
      <c r="N2" s="79" t="s">
        <v>69</v>
      </c>
      <c r="O2" s="80" t="s">
        <v>70</v>
      </c>
      <c r="P2" s="83" t="s">
        <v>63</v>
      </c>
      <c r="R2" s="74"/>
      <c r="S2" s="7" t="s">
        <v>74</v>
      </c>
    </row>
    <row r="3" spans="2:25" ht="20.149999999999999" customHeight="1" thickBot="1" x14ac:dyDescent="0.3">
      <c r="J3" s="5"/>
      <c r="L3" s="81">
        <f>M6/4</f>
        <v>7.75</v>
      </c>
      <c r="M3" s="82">
        <f>M6/4</f>
        <v>7.75</v>
      </c>
      <c r="N3" s="82">
        <f>M7/4</f>
        <v>20</v>
      </c>
      <c r="O3" s="82">
        <f>M7/4</f>
        <v>20</v>
      </c>
      <c r="P3" s="86">
        <f>IF(SUM(L3:O3)&lt;80,80,SUM(L3:O3))</f>
        <v>80</v>
      </c>
      <c r="R3" s="74"/>
      <c r="S3" s="7" t="s">
        <v>75</v>
      </c>
      <c r="T3" s="84"/>
      <c r="U3" s="5"/>
      <c r="V3" s="5"/>
      <c r="Y3" s="36"/>
    </row>
    <row r="4" spans="2:25" ht="20.149999999999999" customHeight="1" x14ac:dyDescent="0.4">
      <c r="B4" s="42"/>
      <c r="J4" s="5"/>
      <c r="R4" s="74"/>
      <c r="S4" s="7" t="s">
        <v>76</v>
      </c>
      <c r="T4" s="85"/>
      <c r="U4" s="8"/>
      <c r="V4" s="41"/>
      <c r="Y4" s="37"/>
    </row>
    <row r="5" spans="2:25" ht="20.149999999999999" customHeight="1" x14ac:dyDescent="0.25">
      <c r="B5" s="76" t="s">
        <v>35</v>
      </c>
      <c r="J5" s="5"/>
      <c r="R5" s="74"/>
      <c r="S5" s="7" t="s">
        <v>77</v>
      </c>
      <c r="Y5" s="36"/>
    </row>
    <row r="6" spans="2:25" ht="20.149999999999999" customHeight="1" x14ac:dyDescent="0.25">
      <c r="B6" s="38" t="s">
        <v>0</v>
      </c>
      <c r="J6" s="5"/>
      <c r="L6" s="91" t="s">
        <v>60</v>
      </c>
      <c r="M6" s="92">
        <f>VLOOKUP(M25,N12:R23,O25)</f>
        <v>31</v>
      </c>
      <c r="R6" s="74"/>
      <c r="S6" s="7" t="s">
        <v>78</v>
      </c>
      <c r="Y6" s="36"/>
    </row>
    <row r="7" spans="2:25" ht="20.149999999999999" customHeight="1" x14ac:dyDescent="0.25">
      <c r="B7" s="38"/>
      <c r="J7" s="5"/>
      <c r="L7" s="91" t="s">
        <v>82</v>
      </c>
      <c r="M7" s="92">
        <f>IF((M47+(M46/1000000)*M48)&gt;80,M47+(M46/1000000)*M48,80)</f>
        <v>80</v>
      </c>
      <c r="R7" s="74"/>
      <c r="S7" s="7" t="s">
        <v>79</v>
      </c>
      <c r="Y7" s="36"/>
    </row>
    <row r="8" spans="2:25" ht="20.149999999999999" customHeight="1" x14ac:dyDescent="0.25">
      <c r="B8" s="38"/>
      <c r="J8" s="5"/>
      <c r="K8" s="5"/>
      <c r="L8" s="2"/>
      <c r="M8" s="87"/>
      <c r="N8" s="5"/>
      <c r="O8" s="5"/>
      <c r="P8" s="5"/>
      <c r="Q8" s="5"/>
      <c r="R8" s="74"/>
      <c r="S8" s="7" t="s">
        <v>80</v>
      </c>
      <c r="T8" s="6"/>
      <c r="U8" s="6"/>
      <c r="V8" s="6"/>
      <c r="W8" s="6"/>
      <c r="X8" s="6"/>
      <c r="Y8" s="36"/>
    </row>
    <row r="9" spans="2:25" ht="20.149999999999999" customHeight="1" thickBot="1" x14ac:dyDescent="0.45">
      <c r="R9" s="74"/>
      <c r="S9" s="7" t="s">
        <v>81</v>
      </c>
      <c r="T9" s="89"/>
      <c r="U9" s="6"/>
      <c r="V9" s="6"/>
      <c r="W9" s="6"/>
      <c r="X9" s="6"/>
      <c r="Y9" s="5"/>
    </row>
    <row r="10" spans="2:25" ht="20.149999999999999" customHeight="1" thickBot="1" x14ac:dyDescent="0.3">
      <c r="B10" s="49" t="s">
        <v>1</v>
      </c>
      <c r="C10" s="50" t="s">
        <v>2</v>
      </c>
      <c r="D10" s="50" t="s">
        <v>3</v>
      </c>
      <c r="E10" s="50" t="s">
        <v>4</v>
      </c>
      <c r="F10" s="50" t="s">
        <v>5</v>
      </c>
      <c r="G10" s="50" t="s">
        <v>6</v>
      </c>
      <c r="H10" s="96" t="s">
        <v>7</v>
      </c>
      <c r="L10" s="3" t="s">
        <v>61</v>
      </c>
      <c r="T10" s="6"/>
      <c r="U10" s="6"/>
      <c r="V10" s="6"/>
      <c r="W10" s="6"/>
      <c r="X10" s="6"/>
      <c r="Y10" s="5"/>
    </row>
    <row r="11" spans="2:25" ht="20.149999999999999" customHeight="1" x14ac:dyDescent="0.25">
      <c r="B11" s="100" t="s">
        <v>8</v>
      </c>
      <c r="C11" s="101" t="s">
        <v>9</v>
      </c>
      <c r="D11" s="101" t="s">
        <v>10</v>
      </c>
      <c r="E11" s="101" t="s">
        <v>11</v>
      </c>
      <c r="F11" s="101" t="s">
        <v>12</v>
      </c>
      <c r="G11" s="98" t="s">
        <v>62</v>
      </c>
      <c r="H11" s="97"/>
      <c r="L11" s="12" t="s">
        <v>39</v>
      </c>
      <c r="M11" s="13" t="s">
        <v>39</v>
      </c>
      <c r="N11" s="13"/>
      <c r="O11" s="13"/>
      <c r="P11" s="13"/>
      <c r="Q11" s="13"/>
      <c r="R11" s="14"/>
      <c r="T11" s="6"/>
      <c r="U11" s="40"/>
      <c r="V11" s="40"/>
      <c r="W11" s="40"/>
      <c r="X11" s="6"/>
      <c r="Y11" s="6"/>
    </row>
    <row r="12" spans="2:25" ht="20.149999999999999" customHeight="1" x14ac:dyDescent="0.25">
      <c r="B12" s="100"/>
      <c r="C12" s="101"/>
      <c r="D12" s="101"/>
      <c r="E12" s="101"/>
      <c r="F12" s="101"/>
      <c r="G12" s="99"/>
      <c r="H12" s="97"/>
      <c r="L12" s="16" t="s">
        <v>44</v>
      </c>
      <c r="M12" s="17" t="s">
        <v>45</v>
      </c>
      <c r="N12" s="17" t="s">
        <v>46</v>
      </c>
      <c r="O12" s="93" t="s">
        <v>56</v>
      </c>
      <c r="P12" s="93" t="s">
        <v>58</v>
      </c>
      <c r="Q12" s="93" t="s">
        <v>57</v>
      </c>
      <c r="R12" s="94" t="s">
        <v>59</v>
      </c>
      <c r="T12" s="6"/>
      <c r="U12" s="40"/>
      <c r="V12" s="39"/>
      <c r="W12" s="40"/>
      <c r="X12" s="6"/>
      <c r="Y12" s="6"/>
    </row>
    <row r="13" spans="2:25" ht="20.149999999999999" customHeight="1" x14ac:dyDescent="0.25">
      <c r="B13" s="51" t="s">
        <v>13</v>
      </c>
      <c r="C13" s="45" t="s">
        <v>14</v>
      </c>
      <c r="D13" s="46">
        <v>77</v>
      </c>
      <c r="E13" s="46">
        <v>77</v>
      </c>
      <c r="F13" s="46">
        <v>31</v>
      </c>
      <c r="G13" s="46">
        <v>31</v>
      </c>
      <c r="H13" s="52">
        <v>20</v>
      </c>
      <c r="L13" s="30">
        <v>0</v>
      </c>
      <c r="M13" s="31">
        <v>199999</v>
      </c>
      <c r="N13" s="17" t="s">
        <v>13</v>
      </c>
      <c r="O13" s="69">
        <v>77</v>
      </c>
      <c r="P13" s="69">
        <v>77</v>
      </c>
      <c r="Q13" s="69">
        <v>31</v>
      </c>
      <c r="R13" s="70">
        <v>31</v>
      </c>
      <c r="T13" s="6"/>
      <c r="U13" s="40"/>
      <c r="V13" s="39"/>
      <c r="W13" s="40"/>
      <c r="X13" s="6"/>
      <c r="Y13" s="6"/>
    </row>
    <row r="14" spans="2:25" ht="20.149999999999999" customHeight="1" x14ac:dyDescent="0.25">
      <c r="B14" s="53" t="s">
        <v>15</v>
      </c>
      <c r="C14" s="47" t="s">
        <v>16</v>
      </c>
      <c r="D14" s="48">
        <v>316</v>
      </c>
      <c r="E14" s="48">
        <v>316</v>
      </c>
      <c r="F14" s="48">
        <v>119</v>
      </c>
      <c r="G14" s="48">
        <v>119</v>
      </c>
      <c r="H14" s="54">
        <v>20</v>
      </c>
      <c r="L14" s="30">
        <v>200000</v>
      </c>
      <c r="M14" s="31">
        <v>1000000</v>
      </c>
      <c r="N14" s="17" t="s">
        <v>15</v>
      </c>
      <c r="O14" s="71">
        <v>316</v>
      </c>
      <c r="P14" s="71">
        <v>316</v>
      </c>
      <c r="Q14" s="71">
        <v>119</v>
      </c>
      <c r="R14" s="72">
        <v>119</v>
      </c>
      <c r="T14" s="6"/>
      <c r="U14" s="40"/>
      <c r="V14" s="39"/>
      <c r="W14" s="40"/>
      <c r="X14" s="6"/>
      <c r="Y14" s="6"/>
    </row>
    <row r="15" spans="2:25" ht="20.149999999999999" customHeight="1" x14ac:dyDescent="0.25">
      <c r="B15" s="51" t="s">
        <v>17</v>
      </c>
      <c r="C15" s="45" t="s">
        <v>18</v>
      </c>
      <c r="D15" s="46">
        <v>620</v>
      </c>
      <c r="E15" s="46">
        <v>620</v>
      </c>
      <c r="F15" s="46">
        <v>235</v>
      </c>
      <c r="G15" s="46">
        <v>352</v>
      </c>
      <c r="H15" s="52">
        <v>20</v>
      </c>
      <c r="L15" s="18">
        <v>1000001</v>
      </c>
      <c r="M15" s="19">
        <v>5000000</v>
      </c>
      <c r="N15" s="17" t="s">
        <v>17</v>
      </c>
      <c r="O15" s="69">
        <v>620</v>
      </c>
      <c r="P15" s="69">
        <v>620</v>
      </c>
      <c r="Q15" s="69">
        <v>235</v>
      </c>
      <c r="R15" s="70">
        <v>352</v>
      </c>
      <c r="T15" s="6"/>
      <c r="U15" s="40"/>
      <c r="V15" s="41"/>
      <c r="W15" s="40"/>
      <c r="X15" s="6"/>
      <c r="Y15" s="6"/>
    </row>
    <row r="16" spans="2:25" ht="20.149999999999999" customHeight="1" x14ac:dyDescent="0.25">
      <c r="B16" s="53" t="s">
        <v>19</v>
      </c>
      <c r="C16" s="47" t="s">
        <v>20</v>
      </c>
      <c r="D16" s="48">
        <v>1249</v>
      </c>
      <c r="E16" s="48">
        <v>1249</v>
      </c>
      <c r="F16" s="48">
        <v>468</v>
      </c>
      <c r="G16" s="48">
        <v>468</v>
      </c>
      <c r="H16" s="54">
        <v>20</v>
      </c>
      <c r="L16" s="18">
        <v>5000001</v>
      </c>
      <c r="M16" s="19">
        <v>25000000</v>
      </c>
      <c r="N16" s="17" t="s">
        <v>19</v>
      </c>
      <c r="O16" s="71">
        <v>1249</v>
      </c>
      <c r="P16" s="71">
        <v>1249</v>
      </c>
      <c r="Q16" s="71">
        <v>468</v>
      </c>
      <c r="R16" s="72">
        <v>468</v>
      </c>
      <c r="T16" s="6"/>
      <c r="U16" s="40"/>
      <c r="V16" s="41"/>
      <c r="W16" s="40"/>
      <c r="X16" s="6"/>
      <c r="Y16" s="6"/>
    </row>
    <row r="17" spans="2:25" ht="20.149999999999999" customHeight="1" x14ac:dyDescent="0.25">
      <c r="B17" s="51" t="s">
        <v>21</v>
      </c>
      <c r="C17" s="45" t="s">
        <v>22</v>
      </c>
      <c r="D17" s="46">
        <v>2194</v>
      </c>
      <c r="E17" s="46">
        <v>2194</v>
      </c>
      <c r="F17" s="46">
        <v>784</v>
      </c>
      <c r="G17" s="46">
        <v>784</v>
      </c>
      <c r="H17" s="52">
        <v>20</v>
      </c>
      <c r="L17" s="18">
        <v>25000001</v>
      </c>
      <c r="M17" s="19">
        <v>100000000</v>
      </c>
      <c r="N17" s="17" t="s">
        <v>21</v>
      </c>
      <c r="O17" s="69">
        <v>2194</v>
      </c>
      <c r="P17" s="69">
        <v>2194</v>
      </c>
      <c r="Q17" s="69">
        <v>784</v>
      </c>
      <c r="R17" s="70">
        <v>784</v>
      </c>
      <c r="T17" s="6"/>
      <c r="U17" s="40"/>
      <c r="V17" s="41"/>
      <c r="W17" s="40"/>
      <c r="X17" s="6"/>
      <c r="Y17" s="6"/>
    </row>
    <row r="18" spans="2:25" ht="20.149999999999999" customHeight="1" x14ac:dyDescent="0.25">
      <c r="B18" s="53" t="s">
        <v>23</v>
      </c>
      <c r="C18" s="47" t="s">
        <v>24</v>
      </c>
      <c r="D18" s="48">
        <v>4667</v>
      </c>
      <c r="E18" s="48">
        <v>5428</v>
      </c>
      <c r="F18" s="48">
        <v>1168</v>
      </c>
      <c r="G18" s="48">
        <v>1284</v>
      </c>
      <c r="H18" s="54">
        <v>20</v>
      </c>
      <c r="L18" s="18">
        <v>100000001</v>
      </c>
      <c r="M18" s="19">
        <v>500000000</v>
      </c>
      <c r="N18" s="17" t="s">
        <v>23</v>
      </c>
      <c r="O18" s="71">
        <v>4667</v>
      </c>
      <c r="P18" s="71">
        <v>5428</v>
      </c>
      <c r="Q18" s="71">
        <v>1168</v>
      </c>
      <c r="R18" s="72">
        <v>1284</v>
      </c>
      <c r="T18" s="6"/>
      <c r="U18" s="8"/>
      <c r="V18" s="41"/>
      <c r="W18" s="40"/>
      <c r="X18" s="6"/>
      <c r="Y18" s="6"/>
    </row>
    <row r="19" spans="2:25" ht="20.149999999999999" customHeight="1" x14ac:dyDescent="0.25">
      <c r="B19" s="51" t="s">
        <v>25</v>
      </c>
      <c r="C19" s="45" t="s">
        <v>26</v>
      </c>
      <c r="D19" s="46">
        <v>7816</v>
      </c>
      <c r="E19" s="46">
        <v>11664</v>
      </c>
      <c r="F19" s="46">
        <v>2334</v>
      </c>
      <c r="G19" s="46">
        <v>2451</v>
      </c>
      <c r="H19" s="52">
        <v>20</v>
      </c>
      <c r="L19" s="18">
        <v>500000001</v>
      </c>
      <c r="M19" s="19">
        <v>1000000000</v>
      </c>
      <c r="N19" s="17" t="s">
        <v>25</v>
      </c>
      <c r="O19" s="69">
        <v>7816</v>
      </c>
      <c r="P19" s="69">
        <v>11664</v>
      </c>
      <c r="Q19" s="69">
        <v>2334</v>
      </c>
      <c r="R19" s="70">
        <v>2451</v>
      </c>
      <c r="T19" s="6"/>
      <c r="U19" s="40"/>
      <c r="V19" s="39"/>
      <c r="W19" s="40"/>
      <c r="X19" s="6"/>
      <c r="Y19" s="5"/>
    </row>
    <row r="20" spans="2:25" ht="20.149999999999999" customHeight="1" x14ac:dyDescent="0.25">
      <c r="B20" s="53" t="s">
        <v>27</v>
      </c>
      <c r="C20" s="47" t="s">
        <v>28</v>
      </c>
      <c r="D20" s="48">
        <v>10966</v>
      </c>
      <c r="E20" s="48">
        <v>23327</v>
      </c>
      <c r="F20" s="48">
        <v>4667</v>
      </c>
      <c r="G20" s="48">
        <v>4959</v>
      </c>
      <c r="H20" s="54">
        <v>20</v>
      </c>
      <c r="L20" s="18">
        <v>1000000001</v>
      </c>
      <c r="M20" s="19">
        <v>2000000000</v>
      </c>
      <c r="N20" s="17" t="s">
        <v>27</v>
      </c>
      <c r="O20" s="71">
        <v>10966</v>
      </c>
      <c r="P20" s="71">
        <v>23327</v>
      </c>
      <c r="Q20" s="71">
        <v>4667</v>
      </c>
      <c r="R20" s="72">
        <v>4959</v>
      </c>
      <c r="T20" s="6"/>
      <c r="U20" s="40"/>
      <c r="V20" s="39"/>
      <c r="W20" s="40"/>
      <c r="X20" s="90"/>
      <c r="Y20" s="5"/>
    </row>
    <row r="21" spans="2:25" ht="20.149999999999999" customHeight="1" x14ac:dyDescent="0.25">
      <c r="B21" s="51" t="s">
        <v>29</v>
      </c>
      <c r="C21" s="45" t="s">
        <v>30</v>
      </c>
      <c r="D21" s="46">
        <v>17496</v>
      </c>
      <c r="E21" s="46">
        <v>34990</v>
      </c>
      <c r="F21" s="46">
        <v>5833</v>
      </c>
      <c r="G21" s="46">
        <v>6999</v>
      </c>
      <c r="H21" s="52">
        <v>20</v>
      </c>
      <c r="L21" s="18">
        <v>2000000001</v>
      </c>
      <c r="M21" s="19">
        <v>3000000000</v>
      </c>
      <c r="N21" s="17" t="s">
        <v>29</v>
      </c>
      <c r="O21" s="69">
        <v>17496</v>
      </c>
      <c r="P21" s="69">
        <v>34990</v>
      </c>
      <c r="Q21" s="69">
        <v>5833</v>
      </c>
      <c r="R21" s="70">
        <v>6999</v>
      </c>
      <c r="T21" s="6"/>
      <c r="U21" s="6"/>
      <c r="V21" s="6"/>
      <c r="W21" s="40"/>
      <c r="X21" s="6"/>
      <c r="Y21" s="5"/>
    </row>
    <row r="22" spans="2:25" ht="20.149999999999999" customHeight="1" x14ac:dyDescent="0.25">
      <c r="B22" s="53" t="s">
        <v>31</v>
      </c>
      <c r="C22" s="47" t="s">
        <v>32</v>
      </c>
      <c r="D22" s="48">
        <v>22550</v>
      </c>
      <c r="E22" s="48">
        <v>45099</v>
      </c>
      <c r="F22" s="48">
        <v>7893</v>
      </c>
      <c r="G22" s="48">
        <v>9021</v>
      </c>
      <c r="H22" s="54">
        <v>20</v>
      </c>
      <c r="L22" s="18">
        <v>3000000001</v>
      </c>
      <c r="M22" s="19">
        <v>5000000000</v>
      </c>
      <c r="N22" s="17" t="s">
        <v>31</v>
      </c>
      <c r="O22" s="71">
        <v>22550</v>
      </c>
      <c r="P22" s="71">
        <v>45099</v>
      </c>
      <c r="Q22" s="71">
        <v>7893</v>
      </c>
      <c r="R22" s="72">
        <v>9021</v>
      </c>
      <c r="T22" s="5"/>
      <c r="U22" s="88"/>
      <c r="V22" s="5"/>
      <c r="W22" s="5"/>
      <c r="X22" s="5"/>
      <c r="Y22" s="5"/>
    </row>
    <row r="23" spans="2:25" ht="20.149999999999999" customHeight="1" thickBot="1" x14ac:dyDescent="0.3">
      <c r="B23" s="55" t="s">
        <v>33</v>
      </c>
      <c r="C23" s="56" t="s">
        <v>34</v>
      </c>
      <c r="D23" s="57">
        <v>33834</v>
      </c>
      <c r="E23" s="57">
        <v>56372</v>
      </c>
      <c r="F23" s="57">
        <v>11275</v>
      </c>
      <c r="G23" s="57">
        <v>13531</v>
      </c>
      <c r="H23" s="58">
        <v>20</v>
      </c>
      <c r="L23" s="18">
        <v>5000000001</v>
      </c>
      <c r="M23" s="19">
        <v>100000000000000</v>
      </c>
      <c r="N23" s="17" t="s">
        <v>33</v>
      </c>
      <c r="O23" s="69">
        <v>33834</v>
      </c>
      <c r="P23" s="69">
        <v>56372</v>
      </c>
      <c r="Q23" s="69">
        <v>11275</v>
      </c>
      <c r="R23" s="70">
        <v>13531</v>
      </c>
      <c r="U23" s="35"/>
    </row>
    <row r="24" spans="2:25" ht="20.149999999999999" customHeight="1" x14ac:dyDescent="0.25">
      <c r="L24" s="15"/>
      <c r="M24" s="7"/>
      <c r="N24" s="7"/>
      <c r="O24" s="7"/>
      <c r="P24" s="7"/>
      <c r="Q24" s="7"/>
      <c r="R24" s="10"/>
      <c r="U24" s="35"/>
    </row>
    <row r="25" spans="2:25" ht="20.149999999999999" customHeight="1" thickBot="1" x14ac:dyDescent="0.3">
      <c r="L25" s="26"/>
      <c r="M25" s="32" t="str">
        <f>VLOOKUP('AAF Calculator'!E18,L13:N23,3)</f>
        <v>Class 1</v>
      </c>
      <c r="N25" s="28"/>
      <c r="O25" s="33">
        <f>MATCH('AAF Calculator'!E10,type_until_July,0)</f>
        <v>4</v>
      </c>
      <c r="P25" s="34"/>
      <c r="Q25" s="28"/>
      <c r="R25" s="29"/>
      <c r="U25" s="35"/>
    </row>
    <row r="26" spans="2:25" ht="20.149999999999999" customHeight="1" x14ac:dyDescent="0.4">
      <c r="B26" s="1" t="s">
        <v>65</v>
      </c>
      <c r="P26" s="25"/>
      <c r="U26" s="35"/>
    </row>
    <row r="27" spans="2:25" ht="20.149999999999999" customHeight="1" thickBot="1" x14ac:dyDescent="0.3">
      <c r="L27" s="3" t="s">
        <v>71</v>
      </c>
      <c r="Q27" s="3" t="s">
        <v>55</v>
      </c>
      <c r="U27" s="35"/>
    </row>
    <row r="28" spans="2:25" ht="20.149999999999999" customHeight="1" x14ac:dyDescent="0.25">
      <c r="B28" s="62" t="s">
        <v>1</v>
      </c>
      <c r="C28" s="63" t="s">
        <v>2</v>
      </c>
      <c r="D28" s="63" t="s">
        <v>3</v>
      </c>
      <c r="E28" s="63" t="s">
        <v>4</v>
      </c>
      <c r="F28" s="63" t="s">
        <v>5</v>
      </c>
      <c r="G28" s="64" t="s">
        <v>6</v>
      </c>
      <c r="H28" s="73"/>
      <c r="L28" s="12" t="s">
        <v>83</v>
      </c>
      <c r="M28" s="13"/>
      <c r="N28" s="13"/>
      <c r="O28" s="13"/>
      <c r="P28" s="13"/>
      <c r="Q28" s="13"/>
      <c r="R28" s="14"/>
      <c r="U28" s="35"/>
    </row>
    <row r="29" spans="2:25" ht="20.149999999999999" customHeight="1" x14ac:dyDescent="0.25">
      <c r="B29" s="100" t="s">
        <v>8</v>
      </c>
      <c r="C29" s="101" t="s">
        <v>39</v>
      </c>
      <c r="D29" s="101" t="s">
        <v>40</v>
      </c>
      <c r="E29" s="101" t="s">
        <v>41</v>
      </c>
      <c r="F29" s="101" t="s">
        <v>42</v>
      </c>
      <c r="G29" s="95" t="s">
        <v>43</v>
      </c>
      <c r="H29" s="73"/>
      <c r="L29" s="15" t="s">
        <v>59</v>
      </c>
      <c r="M29" s="7"/>
      <c r="N29" s="7"/>
      <c r="O29" s="7"/>
      <c r="P29" s="7"/>
      <c r="Q29" s="7"/>
      <c r="R29" s="10"/>
    </row>
    <row r="30" spans="2:25" ht="20.149999999999999" customHeight="1" x14ac:dyDescent="0.25">
      <c r="B30" s="100"/>
      <c r="C30" s="101"/>
      <c r="D30" s="101"/>
      <c r="E30" s="101"/>
      <c r="F30" s="101"/>
      <c r="G30" s="95"/>
      <c r="H30" s="73"/>
      <c r="L30" s="15" t="s">
        <v>56</v>
      </c>
      <c r="M30" s="7"/>
      <c r="N30" s="7"/>
      <c r="O30" s="7"/>
      <c r="P30" s="7"/>
      <c r="Q30" s="7"/>
      <c r="R30" s="10"/>
    </row>
    <row r="31" spans="2:25" ht="20.149999999999999" customHeight="1" x14ac:dyDescent="0.25">
      <c r="B31" s="51" t="s">
        <v>13</v>
      </c>
      <c r="C31" s="45" t="s">
        <v>36</v>
      </c>
      <c r="D31" s="59">
        <v>0</v>
      </c>
      <c r="E31" s="59">
        <v>550</v>
      </c>
      <c r="F31" s="59">
        <v>0</v>
      </c>
      <c r="G31" s="65">
        <v>165</v>
      </c>
      <c r="H31" s="11"/>
      <c r="L31" s="15" t="s">
        <v>58</v>
      </c>
      <c r="M31" s="7"/>
      <c r="N31" s="7"/>
      <c r="O31" s="7"/>
      <c r="P31" s="7"/>
      <c r="Q31" s="7"/>
      <c r="R31" s="10"/>
    </row>
    <row r="32" spans="2:25" ht="20.149999999999999" customHeight="1" x14ac:dyDescent="0.25">
      <c r="B32" s="53" t="s">
        <v>15</v>
      </c>
      <c r="C32" s="47" t="s">
        <v>18</v>
      </c>
      <c r="D32" s="60">
        <v>550</v>
      </c>
      <c r="E32" s="60">
        <v>180</v>
      </c>
      <c r="F32" s="60">
        <v>165</v>
      </c>
      <c r="G32" s="66">
        <v>54</v>
      </c>
      <c r="H32" s="11"/>
      <c r="L32" s="15" t="s">
        <v>39</v>
      </c>
      <c r="M32" s="7" t="s">
        <v>39</v>
      </c>
      <c r="N32" s="7"/>
      <c r="O32" s="7"/>
      <c r="P32" s="7"/>
      <c r="Q32" s="7"/>
      <c r="R32" s="10"/>
    </row>
    <row r="33" spans="2:18" ht="20.149999999999999" customHeight="1" x14ac:dyDescent="0.25">
      <c r="B33" s="51" t="s">
        <v>17</v>
      </c>
      <c r="C33" s="61" t="s">
        <v>20</v>
      </c>
      <c r="D33" s="59">
        <v>1270</v>
      </c>
      <c r="E33" s="59">
        <v>75</v>
      </c>
      <c r="F33" s="59">
        <v>381</v>
      </c>
      <c r="G33" s="65">
        <v>22.5</v>
      </c>
      <c r="H33" s="11"/>
      <c r="L33" s="16" t="s">
        <v>44</v>
      </c>
      <c r="M33" s="17" t="s">
        <v>45</v>
      </c>
      <c r="N33" s="17" t="s">
        <v>46</v>
      </c>
      <c r="O33" s="93" t="s">
        <v>47</v>
      </c>
      <c r="P33" s="93" t="s">
        <v>48</v>
      </c>
      <c r="Q33" s="93" t="s">
        <v>49</v>
      </c>
      <c r="R33" s="94" t="s">
        <v>50</v>
      </c>
    </row>
    <row r="34" spans="2:18" ht="20.149999999999999" customHeight="1" x14ac:dyDescent="0.25">
      <c r="B34" s="53" t="s">
        <v>19</v>
      </c>
      <c r="C34" s="47" t="s">
        <v>22</v>
      </c>
      <c r="D34" s="60">
        <v>2770</v>
      </c>
      <c r="E34" s="60">
        <v>30</v>
      </c>
      <c r="F34" s="60">
        <v>831</v>
      </c>
      <c r="G34" s="66">
        <v>9</v>
      </c>
      <c r="H34" s="11"/>
      <c r="L34" s="18">
        <v>0</v>
      </c>
      <c r="M34" s="19">
        <v>1000000</v>
      </c>
      <c r="N34" s="17" t="s">
        <v>13</v>
      </c>
      <c r="O34" s="19">
        <v>0</v>
      </c>
      <c r="P34" s="19">
        <v>0</v>
      </c>
      <c r="Q34" s="19">
        <v>550</v>
      </c>
      <c r="R34" s="20">
        <v>165</v>
      </c>
    </row>
    <row r="35" spans="2:18" ht="20.149999999999999" customHeight="1" x14ac:dyDescent="0.25">
      <c r="B35" s="51" t="s">
        <v>21</v>
      </c>
      <c r="C35" s="61" t="s">
        <v>24</v>
      </c>
      <c r="D35" s="59">
        <v>5020</v>
      </c>
      <c r="E35" s="59">
        <v>18</v>
      </c>
      <c r="F35" s="59">
        <v>1506</v>
      </c>
      <c r="G35" s="65">
        <v>5.4</v>
      </c>
      <c r="H35" s="11"/>
      <c r="L35" s="18">
        <v>1000001</v>
      </c>
      <c r="M35" s="19">
        <v>5000000</v>
      </c>
      <c r="N35" s="17" t="s">
        <v>15</v>
      </c>
      <c r="O35" s="43">
        <v>550</v>
      </c>
      <c r="P35" s="43">
        <v>165</v>
      </c>
      <c r="Q35" s="43">
        <v>180</v>
      </c>
      <c r="R35" s="44">
        <v>54</v>
      </c>
    </row>
    <row r="36" spans="2:18" ht="20.149999999999999" customHeight="1" x14ac:dyDescent="0.25">
      <c r="B36" s="53" t="s">
        <v>23</v>
      </c>
      <c r="C36" s="47" t="s">
        <v>37</v>
      </c>
      <c r="D36" s="60">
        <v>12220</v>
      </c>
      <c r="E36" s="60">
        <v>15</v>
      </c>
      <c r="F36" s="60">
        <v>3666</v>
      </c>
      <c r="G36" s="66">
        <v>4.5</v>
      </c>
      <c r="H36" s="11"/>
      <c r="L36" s="18">
        <v>5000001</v>
      </c>
      <c r="M36" s="19">
        <v>25000000</v>
      </c>
      <c r="N36" s="17" t="s">
        <v>17</v>
      </c>
      <c r="O36" s="19">
        <v>1270</v>
      </c>
      <c r="P36" s="19">
        <v>381</v>
      </c>
      <c r="Q36" s="19">
        <v>75</v>
      </c>
      <c r="R36" s="20">
        <v>22.5</v>
      </c>
    </row>
    <row r="37" spans="2:18" ht="20.149999999999999" customHeight="1" thickBot="1" x14ac:dyDescent="0.3">
      <c r="B37" s="55" t="s">
        <v>25</v>
      </c>
      <c r="C37" s="56" t="s">
        <v>38</v>
      </c>
      <c r="D37" s="67">
        <v>34720</v>
      </c>
      <c r="E37" s="67">
        <v>12.5</v>
      </c>
      <c r="F37" s="67">
        <v>10416</v>
      </c>
      <c r="G37" s="68">
        <v>3.75</v>
      </c>
      <c r="H37" s="11"/>
      <c r="L37" s="18">
        <v>25000001</v>
      </c>
      <c r="M37" s="19">
        <v>100000000</v>
      </c>
      <c r="N37" s="17" t="s">
        <v>19</v>
      </c>
      <c r="O37" s="43">
        <v>2770</v>
      </c>
      <c r="P37" s="43">
        <v>831</v>
      </c>
      <c r="Q37" s="43">
        <v>30</v>
      </c>
      <c r="R37" s="44">
        <v>9</v>
      </c>
    </row>
    <row r="38" spans="2:18" ht="20.149999999999999" customHeight="1" x14ac:dyDescent="0.25">
      <c r="L38" s="18">
        <v>100000001</v>
      </c>
      <c r="M38" s="19">
        <v>500000000</v>
      </c>
      <c r="N38" s="17" t="s">
        <v>21</v>
      </c>
      <c r="O38" s="19">
        <v>5020</v>
      </c>
      <c r="P38" s="19">
        <v>1506</v>
      </c>
      <c r="Q38" s="19">
        <v>18</v>
      </c>
      <c r="R38" s="20">
        <v>5.4</v>
      </c>
    </row>
    <row r="39" spans="2:18" ht="20.149999999999999" customHeight="1" x14ac:dyDescent="0.25">
      <c r="L39" s="18">
        <v>500000001</v>
      </c>
      <c r="M39" s="19">
        <v>2000000000</v>
      </c>
      <c r="N39" s="17" t="s">
        <v>23</v>
      </c>
      <c r="O39" s="43">
        <v>12220</v>
      </c>
      <c r="P39" s="43">
        <v>3666</v>
      </c>
      <c r="Q39" s="43">
        <v>15</v>
      </c>
      <c r="R39" s="44">
        <v>4.5</v>
      </c>
    </row>
    <row r="40" spans="2:18" ht="20.149999999999999" customHeight="1" x14ac:dyDescent="0.25">
      <c r="L40" s="18">
        <v>2000000000</v>
      </c>
      <c r="M40" s="19">
        <v>100000000000000</v>
      </c>
      <c r="N40" s="17" t="s">
        <v>25</v>
      </c>
      <c r="O40" s="19">
        <v>34720</v>
      </c>
      <c r="P40" s="19">
        <v>10416</v>
      </c>
      <c r="Q40" s="19">
        <v>12.5</v>
      </c>
      <c r="R40" s="20">
        <v>3.75</v>
      </c>
    </row>
    <row r="41" spans="2:18" ht="20.149999999999999" customHeight="1" x14ac:dyDescent="0.25">
      <c r="L41" s="15"/>
      <c r="M41" s="7"/>
      <c r="N41" s="7"/>
      <c r="O41" s="7"/>
      <c r="P41" s="7"/>
      <c r="Q41" s="7"/>
      <c r="R41" s="10"/>
    </row>
    <row r="42" spans="2:18" ht="20.149999999999999" customHeight="1" x14ac:dyDescent="0.25">
      <c r="L42" s="21"/>
      <c r="M42" s="22" t="str">
        <f>VLOOKUP('AAF Calculator'!E18,L34:N40,3)</f>
        <v>Class 1</v>
      </c>
      <c r="N42" s="23"/>
      <c r="O42" s="23" t="str">
        <f>IF((OR('AAF Calculator'!E10="processor single", 'AAF Calculator'!E10="processor multi-site")), "processor base","trader base")</f>
        <v>trader base</v>
      </c>
      <c r="P42" s="23" t="str">
        <f>IF((OR('AAF Calculator'!E10="processor single", 'AAF Calculator'!E10="processor multi-site")), "processor variable","trader variable")</f>
        <v>trader variable</v>
      </c>
      <c r="Q42" s="7"/>
      <c r="R42" s="10"/>
    </row>
    <row r="43" spans="2:18" ht="20.149999999999999" customHeight="1" x14ac:dyDescent="0.25">
      <c r="L43" s="24"/>
      <c r="M43" s="25">
        <f>MATCH(M42,class,0)</f>
        <v>1</v>
      </c>
      <c r="N43" s="23"/>
      <c r="O43" s="25">
        <f>MATCH(O42,type,0)</f>
        <v>2</v>
      </c>
      <c r="P43" s="25">
        <f>MATCH(P42,type,0)</f>
        <v>4</v>
      </c>
      <c r="Q43" s="7"/>
      <c r="R43" s="10"/>
    </row>
    <row r="44" spans="2:18" ht="20.149999999999999" customHeight="1" x14ac:dyDescent="0.25">
      <c r="L44" s="15"/>
      <c r="M44" s="7"/>
      <c r="N44" s="7"/>
      <c r="O44" s="7"/>
      <c r="P44" s="7"/>
      <c r="Q44" s="7"/>
      <c r="R44" s="10"/>
    </row>
    <row r="45" spans="2:18" ht="20.149999999999999" customHeight="1" x14ac:dyDescent="0.25">
      <c r="L45" s="15" t="s">
        <v>51</v>
      </c>
      <c r="M45" s="19">
        <f t="array" ref="M45">INDEX(minimum,M43,1)</f>
        <v>0</v>
      </c>
      <c r="N45" s="7"/>
      <c r="O45" s="7"/>
      <c r="P45" s="7"/>
      <c r="Q45" s="7"/>
      <c r="R45" s="10"/>
    </row>
    <row r="46" spans="2:18" ht="20.149999999999999" customHeight="1" x14ac:dyDescent="0.25">
      <c r="L46" s="15" t="s">
        <v>52</v>
      </c>
      <c r="M46" s="19">
        <f>'AAF Calculator'!E18-Background!M45</f>
        <v>0</v>
      </c>
      <c r="N46" s="7"/>
      <c r="O46" s="7"/>
      <c r="P46" s="7"/>
      <c r="Q46" s="7"/>
      <c r="R46" s="10"/>
    </row>
    <row r="47" spans="2:18" ht="20.149999999999999" customHeight="1" x14ac:dyDescent="0.25">
      <c r="L47" s="15" t="s">
        <v>53</v>
      </c>
      <c r="M47" s="19">
        <f t="array" ref="M47">INDEX(FSC_rates,M43,O43)</f>
        <v>0</v>
      </c>
      <c r="N47" s="7"/>
      <c r="O47" s="7"/>
      <c r="P47" s="7"/>
      <c r="Q47" s="7"/>
      <c r="R47" s="10"/>
    </row>
    <row r="48" spans="2:18" ht="20.149999999999999" customHeight="1" thickBot="1" x14ac:dyDescent="0.3">
      <c r="L48" s="26" t="s">
        <v>54</v>
      </c>
      <c r="M48" s="27">
        <f t="array" ref="M48">INDEX(FSC_rates,M43,P43)</f>
        <v>165</v>
      </c>
      <c r="N48" s="28"/>
      <c r="O48" s="28"/>
      <c r="P48" s="28"/>
      <c r="Q48" s="28"/>
      <c r="R48" s="29"/>
    </row>
    <row r="51" spans="1:28" ht="20.149999999999999" customHeight="1" x14ac:dyDescent="0.25">
      <c r="A51" s="9" t="s">
        <v>72</v>
      </c>
      <c r="D51" s="9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</sheetData>
  <mergeCells count="13">
    <mergeCell ref="G29:G30"/>
    <mergeCell ref="H10:H12"/>
    <mergeCell ref="G11:G12"/>
    <mergeCell ref="B11:B12"/>
    <mergeCell ref="C11:C12"/>
    <mergeCell ref="D11:D12"/>
    <mergeCell ref="E11:E12"/>
    <mergeCell ref="F11:F12"/>
    <mergeCell ref="B29:B30"/>
    <mergeCell ref="C29:C30"/>
    <mergeCell ref="D29:D30"/>
    <mergeCell ref="E29:E30"/>
    <mergeCell ref="F29:F30"/>
  </mergeCells>
  <phoneticPr fontId="1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ocation_x0020_Applicable_x0020_to xmlns="40714fce-9845-4ef9-b552-41f525448166">
      <Value>AUS</Value>
      <Value>BGD</Value>
      <Value>CAN</Value>
      <Value>CHL</Value>
      <Value>CHN</Value>
      <Value>CZE</Value>
      <Value>DEU</Value>
      <Value>EGY</Value>
      <Value>ESP</Value>
      <Value>FRA</Value>
      <Value>GBR</Value>
      <Value>IDN</Value>
      <Value>IND</Value>
      <Value>IRE</Value>
      <Value>ITA</Value>
      <Value>JPN</Value>
      <Value>KOR</Value>
      <Value>LBN</Value>
      <Value>MAR</Value>
      <Value>MEX</Value>
      <Value>POL</Value>
      <Value>RUS</Value>
      <Value>SWE</Value>
      <Value>THA</Value>
      <Value>TUR</Value>
      <Value>TWN</Value>
      <Value>USA</Value>
      <Value>ZAF</Value>
    </Location_x0020_Applicable_x0020_to>
    <Program xmlns="40714fce-9845-4ef9-b552-41f525448166">187;#FSC</Program>
    <Exists_x0020_in_x0020_Navision xmlns="0b9d705c-ca37-4360-ae14-d14357fd970f">false</Exists_x0020_in_x0020_Navision>
    <Review_x0020_Date xmlns="0b9d705c-ca37-4360-ae14-d14357fd970f" xsi:nil="true"/>
    <Exists_x0020_in_x0020_E_x002d_Cert xmlns="0b9d705c-ca37-4360-ae14-d14357fd970f">false</Exists_x0020_in_x0020_E_x002d_Cert>
    <Link_x0020_to_x0020_Parent_x0020_document xmlns="0b9d705c-ca37-4360-ae14-d14357fd970f" xsi:nil="true"/>
    <Exists_x0020_in_x0020_Compass xmlns="0b9d705c-ca37-4360-ae14-d14357fd970f">false</Exists_x0020_in_x0020_Compass>
    <Previous_x0020_Doc_x0020_Number xmlns="40714fce-9845-4ef9-b552-41f525448166" xsi:nil="true"/>
    <Review_x0020_Status xmlns="40714fce-9845-4ef9-b552-41f525448166">Yes</Review_x0020_Status>
    <Document_x0020_ID xmlns="40714fce-9845-4ef9-b552-41f525448166">10446</Document_x0020_ID>
    <Language_x0020_List xmlns="40714fce-9845-4ef9-b552-41f525448166">ENG</Language_x0020_List>
    <Document_x0020_Owner xmlns="0b9d705c-ca37-4360-ae14-d14357fd970f">
      <UserInfo>
        <DisplayName>Sylvain Frappier</DisplayName>
        <AccountId>417</AccountId>
        <AccountType/>
      </UserInfo>
    </Document_x0020_Owner>
    <Previous_x0020_Doc_x0020_Name xmlns="40714fce-9845-4ef9-b552-41f525448166">Forestry; FSC; </Previous_x0020_Doc_x0020_Nam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orms" ma:contentTypeID="0x010100B0D31200CDEE5C4A9A2EAC4C36A78433003E83A7C50FAB1A40A7A6AA7C46F2BE7C" ma:contentTypeVersion="27" ma:contentTypeDescription="" ma:contentTypeScope="" ma:versionID="719b783a660a1cfefd92070b8fb3a700">
  <xsd:schema xmlns:xsd="http://www.w3.org/2001/XMLSchema" xmlns:xs="http://www.w3.org/2001/XMLSchema" xmlns:p="http://schemas.microsoft.com/office/2006/metadata/properties" xmlns:ns2="40714fce-9845-4ef9-b552-41f525448166" xmlns:ns3="0b9d705c-ca37-4360-ae14-d14357fd970f" targetNamespace="http://schemas.microsoft.com/office/2006/metadata/properties" ma:root="true" ma:fieldsID="6b87948953249ed2e0ea48754b258127" ns2:_="" ns3:_="">
    <xsd:import namespace="40714fce-9845-4ef9-b552-41f525448166"/>
    <xsd:import namespace="0b9d705c-ca37-4360-ae14-d14357fd970f"/>
    <xsd:element name="properties">
      <xsd:complexType>
        <xsd:sequence>
          <xsd:element name="documentManagement">
            <xsd:complexType>
              <xsd:all>
                <xsd:element ref="ns2:Document_x0020_ID" minOccurs="0"/>
                <xsd:element ref="ns3:Document_x0020_Owner"/>
                <xsd:element ref="ns2:Program" minOccurs="0"/>
                <xsd:element ref="ns2:Language_x0020_List"/>
                <xsd:element ref="ns2:Location_x0020_Applicable_x0020_to" minOccurs="0"/>
                <xsd:element ref="ns3:Link_x0020_to_x0020_Parent_x0020_document" minOccurs="0"/>
                <xsd:element ref="ns2:Previous_x0020_Doc_x0020_Number" minOccurs="0"/>
                <xsd:element ref="ns2:Previous_x0020_Doc_x0020_Name" minOccurs="0"/>
                <xsd:element ref="ns3:Review_x0020_Date" minOccurs="0"/>
                <xsd:element ref="ns2:Review_x0020_Status" minOccurs="0"/>
                <xsd:element ref="ns3:Exists_x0020_in_x0020_Compass" minOccurs="0"/>
                <xsd:element ref="ns3:Exists_x0020_in_x0020_Navision" minOccurs="0"/>
                <xsd:element ref="ns3:Exists_x0020_in_x0020_E_x002d_Cer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714fce-9845-4ef9-b552-41f525448166" elementFormDefault="qualified">
    <xsd:import namespace="http://schemas.microsoft.com/office/2006/documentManagement/types"/>
    <xsd:import namespace="http://schemas.microsoft.com/office/infopath/2007/PartnerControls"/>
    <xsd:element name="Document_x0020_ID" ma:index="2" nillable="true" ma:displayName="Document ID" ma:internalName="Document_x0020_ID">
      <xsd:simpleType>
        <xsd:restriction base="dms:Text">
          <xsd:maxLength value="255"/>
        </xsd:restriction>
      </xsd:simpleType>
    </xsd:element>
    <xsd:element name="Program" ma:index="4" nillable="true" ma:displayName="Program" ma:list="{e871ec83-42f6-4db5-9e69-6fcadec9870f}" ma:internalName="Program" ma:showField="Program" ma:web="40714fce-9845-4ef9-b552-41f525448166">
      <xsd:simpleType>
        <xsd:restriction base="dms:Unknown"/>
      </xsd:simpleType>
    </xsd:element>
    <xsd:element name="Language_x0020_List" ma:index="5" ma:displayName="Document Language" ma:default="ENG" ma:format="Dropdown" ma:internalName="Language_x0020_List">
      <xsd:simpleType>
        <xsd:restriction base="dms:Choice">
          <xsd:enumeration value="AFR"/>
          <xsd:enumeration value="AKA"/>
          <xsd:enumeration value="ALB"/>
          <xsd:enumeration value="AME"/>
          <xsd:enumeration value="AMH"/>
          <xsd:enumeration value="ARA"/>
          <xsd:enumeration value="ARM"/>
          <xsd:enumeration value="ASH"/>
          <xsd:enumeration value="ASS"/>
          <xsd:enumeration value="AZE"/>
          <xsd:enumeration value="AZR"/>
          <xsd:enumeration value="BAH"/>
          <xsd:enumeration value="BAJ"/>
          <xsd:enumeration value="BAM"/>
          <xsd:enumeration value="BAS"/>
          <xsd:enumeration value="BEH"/>
          <xsd:enumeration value="BEL"/>
          <xsd:enumeration value="BEN"/>
          <xsd:enumeration value="BER"/>
          <xsd:enumeration value="BOS"/>
          <xsd:enumeration value="BRA"/>
          <xsd:enumeration value="BUL"/>
          <xsd:enumeration value="BUR"/>
          <xsd:enumeration value="CAN"/>
          <xsd:enumeration value="CAT"/>
          <xsd:enumeration value="CHA"/>
          <xsd:enumeration value="CHE"/>
          <xsd:enumeration value="CHI"/>
          <xsd:enumeration value="CHO"/>
          <xsd:enumeration value="CHU"/>
          <xsd:enumeration value="CRE"/>
          <xsd:enumeration value="CRO"/>
          <xsd:enumeration value="CZE"/>
          <xsd:enumeration value="DAK"/>
          <xsd:enumeration value="DAN"/>
          <xsd:enumeration value="DAR"/>
          <xsd:enumeration value="DIN"/>
          <xsd:enumeration value="DIU"/>
          <xsd:enumeration value="DUT"/>
          <xsd:enumeration value="ENG"/>
          <xsd:enumeration value="EST"/>
          <xsd:enumeration value="EWE"/>
          <xsd:enumeration value="FAR"/>
          <xsd:enumeration value="FIJ"/>
          <xsd:enumeration value="FIN"/>
          <xsd:enumeration value="FLE"/>
          <xsd:enumeration value="FRC"/>
          <xsd:enumeration value="FRE"/>
          <xsd:enumeration value="FUI"/>
          <xsd:enumeration value="FUK"/>
          <xsd:enumeration value="FUL"/>
          <xsd:enumeration value="FUZ"/>
          <xsd:enumeration value="GAO"/>
          <xsd:enumeration value="GAD"/>
          <xsd:enumeration value="GAE"/>
          <xsd:enumeration value="GEO"/>
          <xsd:enumeration value="GER"/>
          <xsd:enumeration value="GOR"/>
          <xsd:enumeration value="GRE"/>
          <xsd:enumeration value="GUJ"/>
          <xsd:enumeration value="HAC"/>
          <xsd:enumeration value="HAI"/>
          <xsd:enumeration value="HAK"/>
          <xsd:enumeration value="HAU"/>
          <xsd:enumeration value="HEB"/>
          <xsd:enumeration value="HIN"/>
          <xsd:enumeration value="HMO"/>
          <xsd:enumeration value="HUG"/>
          <xsd:enumeration value="HUN"/>
          <xsd:enumeration value="IBA"/>
          <xsd:enumeration value="IBO"/>
          <xsd:enumeration value="ICE"/>
          <xsd:enumeration value="IGB"/>
          <xsd:enumeration value="ILO"/>
          <xsd:enumeration value="IND"/>
          <xsd:enumeration value="ITA"/>
          <xsd:enumeration value="JAK"/>
          <xsd:enumeration value="JAP"/>
          <xsd:enumeration value="JAV"/>
          <xsd:enumeration value="KAN"/>
          <xsd:enumeration value="KAR"/>
          <xsd:enumeration value="KAS"/>
          <xsd:enumeration value="KAZ"/>
          <xsd:enumeration value="KHM"/>
          <xsd:enumeration value="KID"/>
          <xsd:enumeration value="KIK"/>
          <xsd:enumeration value="KIN"/>
          <xsd:enumeration value="KIR"/>
          <xsd:enumeration value="KOR"/>
          <xsd:enumeration value="KOS"/>
          <xsd:enumeration value="KRA"/>
          <xsd:enumeration value="KRI"/>
          <xsd:enumeration value="KUJ"/>
          <xsd:enumeration value="KUR"/>
          <xsd:enumeration value="LAK"/>
          <xsd:enumeration value="LAO"/>
          <xsd:enumeration value="LAT"/>
          <xsd:enumeration value="LIN"/>
          <xsd:enumeration value="LIT"/>
          <xsd:enumeration value="LUG"/>
          <xsd:enumeration value="LUS"/>
          <xsd:enumeration value="LUX"/>
          <xsd:enumeration value="MAA"/>
          <xsd:enumeration value="MAC"/>
          <xsd:enumeration value="MAD"/>
          <xsd:enumeration value="MAG"/>
          <xsd:enumeration value="MAK"/>
          <xsd:enumeration value="MAB"/>
          <xsd:enumeration value="MAL"/>
          <xsd:enumeration value="MAM"/>
          <xsd:enumeration value="MAN"/>
          <xsd:enumeration value="MAR"/>
          <xsd:enumeration value="MAS"/>
          <xsd:enumeration value="MAY"/>
          <xsd:enumeration value="MIE"/>
          <xsd:enumeration value="MIN"/>
          <xsd:enumeration value="MIR"/>
          <xsd:enumeration value="MIX"/>
          <xsd:enumeration value="MOL"/>
          <xsd:enumeration value="MON"/>
          <xsd:enumeration value="MOR"/>
          <xsd:enumeration value="MOT"/>
          <xsd:enumeration value="NAV"/>
          <xsd:enumeration value="NEA"/>
          <xsd:enumeration value="NEP"/>
          <xsd:enumeration value="NIG"/>
          <xsd:enumeration value="NOR"/>
          <xsd:enumeration value="NUE"/>
          <xsd:enumeration value="ORO"/>
          <xsd:enumeration value="PAH"/>
          <xsd:enumeration value="PAM"/>
          <xsd:enumeration value="PAN"/>
          <xsd:enumeration value="PAS"/>
          <xsd:enumeration value="PAT"/>
          <xsd:enumeration value="PID"/>
          <xsd:enumeration value="POC"/>
          <xsd:enumeration value="POL"/>
          <xsd:enumeration value="POR"/>
          <xsd:enumeration value="POT"/>
          <xsd:enumeration value="PUN"/>
          <xsd:enumeration value="ROM"/>
          <xsd:enumeration value="RUS"/>
          <xsd:enumeration value="SAM"/>
          <xsd:enumeration value="SER"/>
          <xsd:enumeration value="SHA"/>
          <xsd:enumeration value="SHO"/>
          <xsd:enumeration value="SIC"/>
          <xsd:enumeration value="SID"/>
          <xsd:enumeration value="SIN"/>
          <xsd:enumeration value="SLO"/>
          <xsd:enumeration value="SOM"/>
          <xsd:enumeration value="SON"/>
          <xsd:enumeration value="SOR"/>
          <xsd:enumeration value="SPA"/>
          <xsd:enumeration value="SUD"/>
          <xsd:enumeration value="SUN"/>
          <xsd:enumeration value="SWA"/>
          <xsd:enumeration value="SWE"/>
          <xsd:enumeration value="SYL"/>
          <xsd:enumeration value="TAG"/>
          <xsd:enumeration value="TAI"/>
          <xsd:enumeration value="TAJ"/>
          <xsd:enumeration value="TAM"/>
          <xsd:enumeration value="TEL"/>
          <xsd:enumeration value="THA"/>
          <xsd:enumeration value="TIB"/>
          <xsd:enumeration value="TIG"/>
          <xsd:enumeration value="TOI"/>
          <xsd:enumeration value="TON"/>
          <xsd:enumeration value="TSH"/>
          <xsd:enumeration value="TUR"/>
          <xsd:enumeration value="TWI"/>
          <xsd:enumeration value="UKR"/>
          <xsd:enumeration value="URD"/>
          <xsd:enumeration value="UZB"/>
          <xsd:enumeration value="VIE"/>
          <xsd:enumeration value="VIS"/>
          <xsd:enumeration value="WEL"/>
          <xsd:enumeration value="WOL"/>
          <xsd:enumeration value="YID"/>
          <xsd:enumeration value="YOR"/>
          <xsd:enumeration value="YUP"/>
          <xsd:enumeration value="ZHO"/>
        </xsd:restriction>
      </xsd:simpleType>
    </xsd:element>
    <xsd:element name="Location_x0020_Applicable_x0020_to" ma:index="6" nillable="true" ma:displayName="Location Applicable to" ma:internalName="Location_x0020_Applicable_x0020_to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US"/>
                    <xsd:enumeration value="BGD"/>
                    <xsd:enumeration value="CAN"/>
                    <xsd:enumeration value="CHL"/>
                    <xsd:enumeration value="CHN"/>
                    <xsd:enumeration value="CZE"/>
                    <xsd:enumeration value="DEU"/>
                    <xsd:enumeration value="EGY"/>
                    <xsd:enumeration value="ESP"/>
                    <xsd:enumeration value="FRA"/>
                    <xsd:enumeration value="GBR"/>
                    <xsd:enumeration value="IDN"/>
                    <xsd:enumeration value="IND"/>
                    <xsd:enumeration value="IRE"/>
                    <xsd:enumeration value="ITA"/>
                    <xsd:enumeration value="JPN"/>
                    <xsd:enumeration value="KOR"/>
                    <xsd:enumeration value="LBN"/>
                    <xsd:enumeration value="MAR"/>
                    <xsd:enumeration value="MEX"/>
                    <xsd:enumeration value="POL"/>
                    <xsd:enumeration value="RUS"/>
                    <xsd:enumeration value="SWE"/>
                    <xsd:enumeration value="THA"/>
                    <xsd:enumeration value="TUR"/>
                    <xsd:enumeration value="TWN"/>
                    <xsd:enumeration value="USA"/>
                    <xsd:enumeration value="ZAF"/>
                  </xsd:restriction>
                </xsd:simpleType>
              </xsd:element>
            </xsd:sequence>
          </xsd:extension>
        </xsd:complexContent>
      </xsd:complexType>
    </xsd:element>
    <xsd:element name="Previous_x0020_Doc_x0020_Number" ma:index="8" nillable="true" ma:displayName="Previous Doc Number" ma:internalName="Previous_x0020_Doc_x0020_Number">
      <xsd:simpleType>
        <xsd:restriction base="dms:Text">
          <xsd:maxLength value="255"/>
        </xsd:restriction>
      </xsd:simpleType>
    </xsd:element>
    <xsd:element name="Previous_x0020_Doc_x0020_Name" ma:index="9" nillable="true" ma:displayName="Previous Doc Name" ma:internalName="Previous_x0020_Doc_x0020_Name">
      <xsd:simpleType>
        <xsd:restriction base="dms:Text">
          <xsd:maxLength value="255"/>
        </xsd:restriction>
      </xsd:simpleType>
    </xsd:element>
    <xsd:element name="Review_x0020_Status" ma:index="13" nillable="true" ma:displayName="Review Status" ma:default="Yes" ma:format="RadioButtons" ma:hidden="true" ma:internalName="Review_x0020_Status" ma:readOnly="false">
      <xsd:simpleType>
        <xsd:restriction base="dms:Choice">
          <xsd:enumeration value="No"/>
          <xsd:enumeration value="Y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9d705c-ca37-4360-ae14-d14357fd970f" elementFormDefault="qualified">
    <xsd:import namespace="http://schemas.microsoft.com/office/2006/documentManagement/types"/>
    <xsd:import namespace="http://schemas.microsoft.com/office/infopath/2007/PartnerControls"/>
    <xsd:element name="Document_x0020_Owner" ma:index="3" ma:displayName="Document Owner" ma:description="Employee responsible for the content of the document." ma:list="UserInfo" ma:SharePointGroup="0" ma:internalName="Docum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nk_x0020_to_x0020_Parent_x0020_document" ma:index="7" nillable="true" ma:displayName="Link to Parent document" ma:list="{0b9d705c-ca37-4360-ae14-d14357fd970f}" ma:internalName="Link_x0020_to_x0020_Parent_x0020_document" ma:showField="Title">
      <xsd:simpleType>
        <xsd:restriction base="dms:Lookup"/>
      </xsd:simpleType>
    </xsd:element>
    <xsd:element name="Review_x0020_Date" ma:index="10" nillable="true" ma:displayName="Review Date" ma:description="Date when document should be reviewed for currency, updated or archived" ma:format="DateOnly" ma:internalName="Review_x0020_Date">
      <xsd:simpleType>
        <xsd:restriction base="dms:DateTime"/>
      </xsd:simpleType>
    </xsd:element>
    <xsd:element name="Exists_x0020_in_x0020_Compass" ma:index="18" nillable="true" ma:displayName="Exists in Compass" ma:default="0" ma:internalName="Exists_x0020_in_x0020_Compass">
      <xsd:simpleType>
        <xsd:restriction base="dms:Boolean"/>
      </xsd:simpleType>
    </xsd:element>
    <xsd:element name="Exists_x0020_in_x0020_Navision" ma:index="19" nillable="true" ma:displayName="Exists in Navision" ma:default="0" ma:internalName="Exists_x0020_in_x0020_Navision">
      <xsd:simpleType>
        <xsd:restriction base="dms:Boolean"/>
      </xsd:simpleType>
    </xsd:element>
    <xsd:element name="Exists_x0020_in_x0020_E_x002d_Cert" ma:index="20" nillable="true" ma:displayName="Exists in E-Cert" ma:default="0" ma:internalName="Exists_x0020_in_x0020_E_x002d_Cer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4FD92B-CE00-47A1-8BE5-B025220439F4}">
  <ds:schemaRefs>
    <ds:schemaRef ds:uri="http://schemas.microsoft.com/office/2006/metadata/properties"/>
    <ds:schemaRef ds:uri="http://schemas.microsoft.com/office/infopath/2007/PartnerControls"/>
    <ds:schemaRef ds:uri="40714fce-9845-4ef9-b552-41f525448166"/>
    <ds:schemaRef ds:uri="0b9d705c-ca37-4360-ae14-d14357fd970f"/>
  </ds:schemaRefs>
</ds:datastoreItem>
</file>

<file path=customXml/itemProps2.xml><?xml version="1.0" encoding="utf-8"?>
<ds:datastoreItem xmlns:ds="http://schemas.openxmlformats.org/officeDocument/2006/customXml" ds:itemID="{FA78CC44-D6D8-4D86-A1C5-7E640C581C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714fce-9845-4ef9-b552-41f525448166"/>
    <ds:schemaRef ds:uri="0b9d705c-ca37-4360-ae14-d14357fd97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E88C8B-58A6-419C-8E64-8DFE428CBA54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6E0752CD-21F0-4200-8F14-30D1B70B27CF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8C4844F0-2446-44DA-8B58-53FD6E51C7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AAF Calculator</vt:lpstr>
      <vt:lpstr>Background</vt:lpstr>
      <vt:lpstr>class</vt:lpstr>
      <vt:lpstr>FSC_rates</vt:lpstr>
      <vt:lpstr>minimum</vt:lpstr>
      <vt:lpstr>type</vt:lpstr>
      <vt:lpstr>type_until_July</vt:lpstr>
    </vt:vector>
  </TitlesOfParts>
  <Company>SAI Global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FSC AAF Calculator for COC</dc:title>
  <dc:creator>Sylvain Frappier</dc:creator>
  <cp:lastModifiedBy>Annie Xu</cp:lastModifiedBy>
  <cp:lastPrinted>2021-11-25T11:57:00Z</cp:lastPrinted>
  <dcterms:created xsi:type="dcterms:W3CDTF">2015-08-30T14:51:03Z</dcterms:created>
  <dcterms:modified xsi:type="dcterms:W3CDTF">2022-03-17T02:47:24Z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0x010100B0D31200CDEE5C4A9A2EAC4C36A78433003E83A7C50FAB1A40A7A6AA7C46F2BE7C</vt:lpwstr>
  </property>
  <property fmtid="{D5CDD505-2E9C-101B-9397-08002B2CF9AE}" pid="3" name="display_urn:schemas-microsoft-com:office:office#Document_x0020_Owner">
    <vt:lpwstr>Sylvain Frappier</vt:lpwstr>
  </property>
  <property fmtid="{D5CDD505-2E9C-101B-9397-08002B2CF9AE}" pid="4" name="WorkflowChangePath">
    <vt:lpwstr>ae887e46-f649-43f8-b4e8-995f75d1ea5e,18;ae887e46-f649-43f8-b4e8-995f75d1ea5e,2;ae887e46-f649-43f8-b4e8-995f75d1ea5e,2;</vt:lpwstr>
  </property>
  <property fmtid="{D5CDD505-2E9C-101B-9397-08002B2CF9AE}" pid="5" name="Sales Document Type">
    <vt:lpwstr>Form</vt:lpwstr>
  </property>
</Properties>
</file>